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90" activeTab="0"/>
  </bookViews>
  <sheets>
    <sheet name="Scoresheet" sheetId="1" r:id="rId1"/>
    <sheet name="Partridge" sheetId="2" r:id="rId2"/>
    <sheet name="Extrapolation" sheetId="3" r:id="rId3"/>
  </sheets>
  <definedNames/>
  <calcPr fullCalcOnLoad="1"/>
</workbook>
</file>

<file path=xl/sharedStrings.xml><?xml version="1.0" encoding="utf-8"?>
<sst xmlns="http://schemas.openxmlformats.org/spreadsheetml/2006/main" count="196" uniqueCount="114">
  <si>
    <t>Age</t>
  </si>
  <si>
    <t>#</t>
  </si>
  <si>
    <t>AVE.FACTOR</t>
  </si>
  <si>
    <t xml:space="preserve">      200#</t>
  </si>
  <si>
    <t xml:space="preserve">       98#</t>
  </si>
  <si>
    <t xml:space="preserve">       56#</t>
  </si>
  <si>
    <t xml:space="preserve">       35#</t>
  </si>
  <si>
    <t xml:space="preserve">       25#</t>
  </si>
  <si>
    <t xml:space="preserve">       20#</t>
  </si>
  <si>
    <t xml:space="preserve">       16#</t>
  </si>
  <si>
    <t xml:space="preserve">      12#</t>
  </si>
  <si>
    <t xml:space="preserve">       300#</t>
  </si>
  <si>
    <t xml:space="preserve"> </t>
  </si>
  <si>
    <t>Use Scoresheet for scoring.  Other sheets automatically refered to are  Age Factor Chart and Scoring Formula Constants.</t>
  </si>
  <si>
    <t>Example:</t>
  </si>
  <si>
    <t>Grass Valley</t>
  </si>
  <si>
    <t>CA</t>
  </si>
  <si>
    <t>pts</t>
  </si>
  <si>
    <t>City</t>
  </si>
  <si>
    <t>State</t>
  </si>
  <si>
    <t>12#</t>
  </si>
  <si>
    <t>16#</t>
  </si>
  <si>
    <t>20#</t>
  </si>
  <si>
    <t>25#</t>
  </si>
  <si>
    <t>35#</t>
  </si>
  <si>
    <t>56#</t>
  </si>
  <si>
    <t>98#</t>
  </si>
  <si>
    <t>200#</t>
  </si>
  <si>
    <t>300#</t>
  </si>
  <si>
    <t>First Name</t>
  </si>
  <si>
    <t>Last Name</t>
  </si>
  <si>
    <t>Sex</t>
  </si>
  <si>
    <t>Total</t>
  </si>
  <si>
    <t>Points</t>
  </si>
  <si>
    <t>M</t>
  </si>
  <si>
    <t>Ultra-Weight Pentathlon Scoring Spreadsheet</t>
  </si>
  <si>
    <t>Required Entries:  Age, Gender (M or F), and performance (in meters) in each of the five proper events for that age group.</t>
  </si>
  <si>
    <t>Men's Partridge Scoring Tables (Women's are two times these values)</t>
  </si>
  <si>
    <t>Date</t>
  </si>
  <si>
    <t>John</t>
  </si>
  <si>
    <t>Doe</t>
  </si>
  <si>
    <t xml:space="preserve">Scores are Actual Performances times Partridge Age Factors=Age Graded Performances. </t>
  </si>
  <si>
    <t>Then adjusted by .9308, rounded back to the shorter centimeter, then scored with 1985 IAAF Shotput Scoring Tables.</t>
  </si>
  <si>
    <t xml:space="preserve">Do not modify columns with #VALUE, ####, #N/A, or M/F? in them.  If you do, just copy the cell from above or below into the damaged cell. </t>
  </si>
  <si>
    <t>Bill</t>
  </si>
  <si>
    <t>Bob</t>
  </si>
  <si>
    <t>Tim</t>
  </si>
  <si>
    <t>George</t>
  </si>
  <si>
    <t>Ken</t>
  </si>
  <si>
    <t>Sager</t>
  </si>
  <si>
    <t>Gary</t>
  </si>
  <si>
    <t>Edwards</t>
  </si>
  <si>
    <t>Galler</t>
  </si>
  <si>
    <t>Mathews</t>
  </si>
  <si>
    <t>Fred</t>
  </si>
  <si>
    <t>Shanaman</t>
  </si>
  <si>
    <t>Pay</t>
  </si>
  <si>
    <t>Weinbel</t>
  </si>
  <si>
    <t>Wojcik</t>
  </si>
  <si>
    <t>F</t>
  </si>
  <si>
    <t>Pauline</t>
  </si>
  <si>
    <t>Thomas</t>
  </si>
  <si>
    <t>Suzy</t>
  </si>
  <si>
    <t>Hess</t>
  </si>
  <si>
    <t>Zasimovich</t>
  </si>
  <si>
    <t>Stu</t>
  </si>
  <si>
    <t>Carstensen</t>
  </si>
  <si>
    <t>Udo</t>
  </si>
  <si>
    <t>Grady</t>
  </si>
  <si>
    <t>Vince</t>
  </si>
  <si>
    <t>Sempronio</t>
  </si>
  <si>
    <t>Leon</t>
  </si>
  <si>
    <t>Joslin</t>
  </si>
  <si>
    <t>Midge</t>
  </si>
  <si>
    <t>Yergen</t>
  </si>
  <si>
    <t>Gerogia</t>
  </si>
  <si>
    <t>Cutler</t>
  </si>
  <si>
    <t>Carol</t>
  </si>
  <si>
    <t>Young</t>
  </si>
  <si>
    <t>Jane</t>
  </si>
  <si>
    <t>Blake</t>
  </si>
  <si>
    <t>Surina</t>
  </si>
  <si>
    <t>Jeff</t>
  </si>
  <si>
    <t>Crothers</t>
  </si>
  <si>
    <t>Paul</t>
  </si>
  <si>
    <t>Brown</t>
  </si>
  <si>
    <t>Jan</t>
  </si>
  <si>
    <t>Grisby</t>
  </si>
  <si>
    <t>Tom</t>
  </si>
  <si>
    <t>Gage</t>
  </si>
  <si>
    <t>Steve</t>
  </si>
  <si>
    <t>James</t>
  </si>
  <si>
    <t xml:space="preserve">Steve </t>
  </si>
  <si>
    <t>Biddinger</t>
  </si>
  <si>
    <t>Thomson</t>
  </si>
  <si>
    <t>Lawson</t>
  </si>
  <si>
    <t>Frank</t>
  </si>
  <si>
    <t>Miller</t>
  </si>
  <si>
    <t xml:space="preserve">Jerry </t>
  </si>
  <si>
    <t>Michael</t>
  </si>
  <si>
    <t>Devlin</t>
  </si>
  <si>
    <t>Armondo</t>
  </si>
  <si>
    <t>Ricciardi</t>
  </si>
  <si>
    <t>Todd</t>
  </si>
  <si>
    <t>Taylor</t>
  </si>
  <si>
    <t>WA</t>
  </si>
  <si>
    <t>AZ</t>
  </si>
  <si>
    <t>CO</t>
  </si>
  <si>
    <t>MT</t>
  </si>
  <si>
    <t>BC</t>
  </si>
  <si>
    <t>OR</t>
  </si>
  <si>
    <t>FL</t>
  </si>
  <si>
    <t>NV</t>
  </si>
  <si>
    <t>GA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</si>
</sst>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mmm\-yyyy"/>
  </numFmts>
  <fonts count="6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 quotePrefix="1">
      <alignment horizontal="left"/>
    </xf>
    <xf numFmtId="1" fontId="0" fillId="0" borderId="0" xfId="0" applyNumberFormat="1" applyAlignment="1" quotePrefix="1">
      <alignment horizontal="left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left"/>
    </xf>
    <xf numFmtId="15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Partridge!$L$69:$L$74</c:f>
              <c:numCache>
                <c:ptCount val="6"/>
                <c:pt idx="0">
                  <c:v>56</c:v>
                </c:pt>
                <c:pt idx="1">
                  <c:v>35</c:v>
                </c:pt>
                <c:pt idx="2">
                  <c:v>25</c:v>
                </c:pt>
                <c:pt idx="3">
                  <c:v>20</c:v>
                </c:pt>
                <c:pt idx="4">
                  <c:v>16</c:v>
                </c:pt>
                <c:pt idx="5">
                  <c:v>12</c:v>
                </c:pt>
              </c:numCache>
            </c:numRef>
          </c:xVal>
          <c:yVal>
            <c:numRef>
              <c:f>Partridge!$M$69:$M$74</c:f>
              <c:numCache>
                <c:ptCount val="6"/>
                <c:pt idx="0">
                  <c:v>1</c:v>
                </c:pt>
                <c:pt idx="1">
                  <c:v>0.625</c:v>
                </c:pt>
                <c:pt idx="2">
                  <c:v>0.514</c:v>
                </c:pt>
                <c:pt idx="3">
                  <c:v>0.408</c:v>
                </c:pt>
                <c:pt idx="4">
                  <c:v>0.361</c:v>
                </c:pt>
                <c:pt idx="5">
                  <c:v>0.214</c:v>
                </c:pt>
              </c:numCache>
            </c:numRef>
          </c:yVal>
          <c:smooth val="0"/>
        </c:ser>
        <c:axId val="6984331"/>
        <c:axId val="62858980"/>
      </c:scatterChart>
      <c:valAx>
        <c:axId val="6984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858980"/>
        <c:crosses val="autoZero"/>
        <c:crossBetween val="midCat"/>
        <c:dispUnits/>
      </c:valAx>
      <c:valAx>
        <c:axId val="628589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9843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295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0"/>
  <sheetViews>
    <sheetView tabSelected="1" zoomScale="98" zoomScaleNormal="98" workbookViewId="0" topLeftCell="T10">
      <pane ySplit="525" topLeftCell="BM26" activePane="bottomLeft" state="split"/>
      <selection pane="topLeft" activeCell="Z10" sqref="Z1:Z16384"/>
      <selection pane="bottomLeft" activeCell="Z46" sqref="Z46"/>
    </sheetView>
  </sheetViews>
  <sheetFormatPr defaultColWidth="9.140625" defaultRowHeight="12.75"/>
  <cols>
    <col min="1" max="1" width="4.28125" style="2" customWidth="1"/>
    <col min="2" max="2" width="4.28125" style="15" customWidth="1"/>
    <col min="3" max="3" width="10.7109375" style="0" customWidth="1"/>
    <col min="4" max="4" width="15.7109375" style="0" customWidth="1"/>
    <col min="5" max="5" width="8.57421875" style="0" customWidth="1"/>
    <col min="6" max="6" width="6.00390625" style="17" customWidth="1"/>
    <col min="7" max="7" width="4.8515625" style="2" customWidth="1"/>
    <col min="8" max="8" width="6.00390625" style="17" customWidth="1"/>
    <col min="9" max="9" width="4.8515625" style="0" customWidth="1"/>
    <col min="10" max="10" width="6.00390625" style="17" customWidth="1"/>
    <col min="11" max="11" width="4.8515625" style="0" customWidth="1"/>
    <col min="12" max="12" width="6.00390625" style="17" customWidth="1"/>
    <col min="13" max="13" width="4.8515625" style="0" customWidth="1"/>
    <col min="14" max="14" width="6.00390625" style="17" customWidth="1"/>
    <col min="15" max="15" width="4.8515625" style="0" customWidth="1"/>
    <col min="16" max="16" width="6.00390625" style="17" customWidth="1"/>
    <col min="17" max="17" width="4.8515625" style="0" customWidth="1"/>
    <col min="18" max="18" width="6.00390625" style="17" customWidth="1"/>
    <col min="19" max="19" width="4.8515625" style="0" customWidth="1"/>
    <col min="20" max="20" width="6.00390625" style="17" customWidth="1"/>
    <col min="21" max="21" width="4.8515625" style="0" customWidth="1"/>
    <col min="22" max="22" width="6.00390625" style="17" customWidth="1"/>
    <col min="23" max="23" width="4.8515625" style="0" customWidth="1"/>
    <col min="24" max="24" width="9.28125" style="0" bestFit="1" customWidth="1"/>
    <col min="25" max="25" width="15.7109375" style="0" customWidth="1"/>
    <col min="26" max="26" width="5.421875" style="12" customWidth="1"/>
  </cols>
  <sheetData>
    <row r="1" spans="1:26" s="10" customFormat="1" ht="18">
      <c r="A1" s="13" t="s">
        <v>35</v>
      </c>
      <c r="B1" s="14"/>
      <c r="F1" s="16"/>
      <c r="G1" s="13"/>
      <c r="H1" s="16"/>
      <c r="J1" s="16"/>
      <c r="L1" s="16"/>
      <c r="N1" s="16"/>
      <c r="P1" s="16"/>
      <c r="R1" s="16"/>
      <c r="T1" s="16"/>
      <c r="V1" s="16"/>
      <c r="Z1" s="38"/>
    </row>
    <row r="2" ht="12.75">
      <c r="B2" s="15" t="s">
        <v>41</v>
      </c>
    </row>
    <row r="3" spans="1:2" ht="12.75">
      <c r="A3" s="2" t="s">
        <v>12</v>
      </c>
      <c r="B3" s="15" t="s">
        <v>42</v>
      </c>
    </row>
    <row r="4" ht="12.75">
      <c r="C4" t="s">
        <v>36</v>
      </c>
    </row>
    <row r="5" ht="12.75">
      <c r="C5" t="s">
        <v>13</v>
      </c>
    </row>
    <row r="6" ht="12.75">
      <c r="C6" t="s">
        <v>43</v>
      </c>
    </row>
    <row r="7" ht="12.75">
      <c r="C7" t="s">
        <v>14</v>
      </c>
    </row>
    <row r="8" spans="1:26" ht="12.75">
      <c r="A8" s="2">
        <v>51</v>
      </c>
      <c r="B8" s="15" t="s">
        <v>34</v>
      </c>
      <c r="C8" t="s">
        <v>39</v>
      </c>
      <c r="D8" t="s">
        <v>40</v>
      </c>
      <c r="E8" s="12">
        <f>SUM(G8+I8+K8+M8+O8+Q8+S8+U8+W8)</f>
        <v>3672</v>
      </c>
      <c r="F8" s="18">
        <v>0</v>
      </c>
      <c r="G8" s="6">
        <f>IF($B8="M",(IF(OR(F8=0,F8*0.9308*VLOOKUP($A8,Partridge!$A$3:$J$73,2)&lt;1.5),0,INT(51.39*((INT(100*((((INT(100*F8))/100)*0.9308*VLOOKUP($A8,Partridge!$A$3:$J$73,2))))/100-1.5)^1.05)))),IF($B8="F",(IF(OR(F8=0,F8*2*0.9308*VLOOKUP($A8,Partridge!$A$3:$J$73,2)&lt;1.5),0,INT(56.0211*((INT(100*((((INT(100*F8))/100)*2*0.9308*VLOOKUP($A8,Partridge!$A$3:$J$73,2))))/100-1.5)^1.05)))),"M/F?"))</f>
        <v>0</v>
      </c>
      <c r="H8" s="18">
        <v>0</v>
      </c>
      <c r="I8" s="12">
        <f>IF($B8="M",(IF(OR(H8=0,H8*VLOOKUP($A8,Partridge!$A$3:$J$73,3)&lt;1.5),0,INT(51.39*((INT(100*((((INT(100*H8))/100)*VLOOKUP($A8,Partridge!$A$3:$J$73,3))))/100-1.5)^1.05)))),IF($B8="F",(IF(OR(H8=0,H8*2*VLOOKUP($A8,Partridge!$A$3:$J$73,3)&lt;1.5),0,INT(56.0211*((INT(100*((((INT(100*H8))/100)*2*VLOOKUP($A8,Partridge!$A$3:$J$73,3))))/100-1.5)^1.05)))),"M/F?"))</f>
        <v>0</v>
      </c>
      <c r="J8" s="18">
        <v>0</v>
      </c>
      <c r="K8" s="12">
        <f>IF($B8="M",(IF(OR(J8=0,J8*VLOOKUP($A8,Partridge!$A$3:$J$73,4)&lt;1.5),0,INT(51.39*((INT(100*((((INT(100*J8))/100)*VLOOKUP($A8,Partridge!$A$3:$J$73,4))))/100-1.5)^1.05)))),IF($B8="F",(IF(OR(J8=0,J8*2*VLOOKUP($A8,Partridge!$A$3:$J$73,4)&lt;1.5),0,INT(56.0211*((INT(100*((((INT(100*J8))/100)*2*VLOOKUP($A8,Partridge!$A$3:$J$73,4))))/100-1.5)^1.05)))),"M/F?"))</f>
        <v>0</v>
      </c>
      <c r="L8" s="18">
        <v>11.03</v>
      </c>
      <c r="M8" s="12">
        <f>IF($B8="M",(IF(OR(L8=0,L8*VLOOKUP($A8,Partridge!$A$3:$J$73,5)&lt;1.5),0,INT(51.39*((INT(100*((((INT(100*L8))/100)*VLOOKUP($A8,Partridge!$A$3:$J$73,5))))/100-1.5)^1.05)))),IF($B8="F",(IF(OR(L8=0,L8*2*VLOOKUP($A8,Partridge!$A$3:$J$73,5)&lt;1.5),0,INT(56.02111*((INT(100*((((INT(100*L8))/100)*2*VLOOKUP($A8,Partridge!$A$3:$J$73,5))))/100-1.5)^1.05)))),"M/F?"))</f>
        <v>545</v>
      </c>
      <c r="N8" s="18">
        <v>0</v>
      </c>
      <c r="O8" s="12">
        <f>IF($B8="M",(IF(OR(N8=0,N8*VLOOKUP($A8,Partridge!$A$3:$J$73,6)&lt;1.5),0,INT(51.39*((INT(100*((((INT(100*N8))/100)*VLOOKUP($A8,Partridge!$A$3:$J$73,6))))/100-1.5)^1.05)))),IF($B8="F",(IF(OR(N8=0,N8*2*VLOOKUP($A8,Partridge!$A$3:$J$73,6)&lt;1.5),0,INT(56.0211*((INT(100*((((INT(100*N8))/100)*2*VLOOKUP($A8,Partridge!$A$3:$J$73,6))))/100-1.5)^1.05)))),"M/F?"))</f>
        <v>0</v>
      </c>
      <c r="P8" s="18">
        <v>8.23</v>
      </c>
      <c r="Q8" s="12">
        <f>IF($B8="M",(IF(OR(P8=0,P8*VLOOKUP($A8,Partridge!$A$3:$J$73,7)&lt;1.5),0,INT(51.39*((INT(100*((((INT(100*P8))/100)*VLOOKUP($A8,Partridge!$A$3:$J$73,7))))/100-1.5)^1.05)))),IF($B8="F",(IF(OR(P8=0,P8*2*VLOOKUP($A8,Partridge!$A$3:$J$73,7)&lt;1.5),0,INT(56.0211*((INT(100*((((INT(100*P8))/100)*2*VLOOKUP($A8,Partridge!$A$3:$J$73,7))))/100-1.5)^1.05)))),"M/F?"))</f>
        <v>825</v>
      </c>
      <c r="R8" s="18">
        <v>4.02</v>
      </c>
      <c r="S8" s="12">
        <f>IF($B8="M",(IF(OR(R8=0,R8*VLOOKUP($A8,Partridge!$A$3:$J$73,8)&lt;1.5),0,INT(51.39*((INT(100*((((INT(100*R8))/100)*VLOOKUP($A8,Partridge!$A$3:$J$73,8))))/100-1.5)^1.05)))),IF($B8="F",(IF(OR(R8=0,R8*2*VLOOKUP($A8,Partridge!$A$3:$J$73,8)&lt;1.5),0,INT(56.0211*((INT(100*((((INT(100*R8))/100)*2*VLOOKUP($A8,Partridge!$A$3:$J$73,8))))/100-1.5)^1.05)))),"M/F?"))</f>
        <v>803</v>
      </c>
      <c r="T8" s="18">
        <v>1.87</v>
      </c>
      <c r="U8" s="12">
        <f>IF($B8="M",(IF(OR(T8=0,T8*VLOOKUP($A8,Partridge!$A$3:$J$73,9)&lt;1.5),0,INT(51.39*((INT(100*((((INT(100*T8))/100)*VLOOKUP($A8,Partridge!$A$3:$J$73,9))))/100-1.5)^1.05)))),IF($B8="F",(IF(OR(T8=0,T8*2*VLOOKUP($A8,Partridge!$A$3:$J$73,9)&lt;1.5),0,INT(56.0211*((INT(100*((((INT(100*T8))/100)*2*VLOOKUP($A8,Partridge!$A$3:$J$73,9))))/100-1.5)^1.05)))),"M/F?"))</f>
        <v>738</v>
      </c>
      <c r="V8" s="18">
        <v>0.96</v>
      </c>
      <c r="W8" s="12">
        <f>IF($B8="M",(IF(OR(V8=0,V8*VLOOKUP($A8,Partridge!$A$3:$J$73,10)&lt;1.5),0,INT(51.39*((INT(100*((((INT(100*V8))/100)*VLOOKUP($A8,Partridge!$A$3:$J$73,10))))/100-1.5)^1.05)))),IF($B8="F",(IF(OR(V8=0,V8*2*VLOOKUP($A8,Partridge!$A$3:$J$73,10)&lt;1.5),0,INT(56.0211*((INT(100*((((INT(100*V8))/100)*2*VLOOKUP($A8,Partridge!$A$3:$J$73,10))))/100-1.5)^1.05)))),"M/F?"))</f>
        <v>761</v>
      </c>
      <c r="X8" s="9">
        <v>36713</v>
      </c>
      <c r="Y8" t="s">
        <v>15</v>
      </c>
      <c r="Z8" s="12" t="s">
        <v>16</v>
      </c>
    </row>
    <row r="9" spans="5:23" ht="12.75">
      <c r="E9" s="20" t="s">
        <v>32</v>
      </c>
      <c r="F9" s="18"/>
      <c r="G9" s="6"/>
      <c r="H9" s="18"/>
      <c r="I9" s="12"/>
      <c r="J9" s="18"/>
      <c r="K9" s="12"/>
      <c r="L9" s="18"/>
      <c r="M9" s="12"/>
      <c r="N9" s="18"/>
      <c r="O9" s="12"/>
      <c r="P9" s="18"/>
      <c r="Q9" s="12"/>
      <c r="R9" s="18"/>
      <c r="S9" s="12"/>
      <c r="T9" s="18"/>
      <c r="U9" s="12"/>
      <c r="V9" s="18"/>
      <c r="W9" s="12"/>
    </row>
    <row r="10" spans="1:26" s="11" customFormat="1" ht="12.75">
      <c r="A10" s="35" t="s">
        <v>0</v>
      </c>
      <c r="B10" s="36" t="s">
        <v>31</v>
      </c>
      <c r="C10" s="37" t="s">
        <v>29</v>
      </c>
      <c r="D10" s="37" t="s">
        <v>30</v>
      </c>
      <c r="E10" s="20" t="s">
        <v>33</v>
      </c>
      <c r="F10" s="19" t="s">
        <v>20</v>
      </c>
      <c r="G10" s="22" t="s">
        <v>17</v>
      </c>
      <c r="H10" s="19" t="s">
        <v>21</v>
      </c>
      <c r="I10" s="20" t="s">
        <v>17</v>
      </c>
      <c r="J10" s="19" t="s">
        <v>22</v>
      </c>
      <c r="K10" s="20" t="s">
        <v>17</v>
      </c>
      <c r="L10" s="19" t="s">
        <v>23</v>
      </c>
      <c r="M10" s="20" t="s">
        <v>17</v>
      </c>
      <c r="N10" s="19" t="s">
        <v>24</v>
      </c>
      <c r="O10" s="20" t="s">
        <v>17</v>
      </c>
      <c r="P10" s="19" t="s">
        <v>25</v>
      </c>
      <c r="Q10" s="20" t="s">
        <v>17</v>
      </c>
      <c r="R10" s="19" t="s">
        <v>26</v>
      </c>
      <c r="S10" s="20" t="s">
        <v>17</v>
      </c>
      <c r="T10" s="19" t="s">
        <v>27</v>
      </c>
      <c r="U10" s="20" t="s">
        <v>17</v>
      </c>
      <c r="V10" s="19" t="s">
        <v>28</v>
      </c>
      <c r="W10" s="20" t="s">
        <v>17</v>
      </c>
      <c r="X10" s="11" t="s">
        <v>38</v>
      </c>
      <c r="Y10" s="11" t="s">
        <v>18</v>
      </c>
      <c r="Z10" s="37" t="s">
        <v>19</v>
      </c>
    </row>
    <row r="11" spans="1:26" ht="12.75">
      <c r="A11" s="6">
        <v>38</v>
      </c>
      <c r="B11" s="34" t="s">
        <v>34</v>
      </c>
      <c r="C11" t="s">
        <v>80</v>
      </c>
      <c r="D11" t="s">
        <v>81</v>
      </c>
      <c r="E11" s="21">
        <f aca="true" t="shared" si="0" ref="E11:E21">SUM(G11+I11+K11+M11+O11+Q11+S11+U11+W11)</f>
        <v>2663</v>
      </c>
      <c r="F11" s="18"/>
      <c r="G11" s="23">
        <f>IF($B11="M",(IF(OR(F11=0,F11*0.9308*VLOOKUP($A11,Partridge!$A$3:$J$73,2)&lt;1.5),0,INT(51.39*((INT(100*((((INT(100*F11))/100)*0.9308*VLOOKUP($A11,Partridge!$A$3:$J$73,2))))/100-1.5)^1.05)))),IF($B11="F",(IF(OR(F11=0,F11*2*0.9308*VLOOKUP($A11,Partridge!$A$3:$J$73,2)&lt;1.5),0,INT(56.0211*((INT(100*((((INT(100*F11))/100)*2*0.9308*VLOOKUP($A11,Partridge!$A$3:$J$73,2))))/100-1.5)^1.05)))),"M/F?"))</f>
        <v>0</v>
      </c>
      <c r="H11" s="18"/>
      <c r="I11" s="21">
        <f>IF($B11="M",(IF(OR(H11=0,H11*VLOOKUP($A11,Partridge!$A$3:$J$73,3)&lt;1.5),0,INT(51.39*((INT(100*((((INT(100*H11))/100)*VLOOKUP($A11,Partridge!$A$3:$J$73,3))))/100-1.5)^1.05)))),IF($B11="F",(IF(OR(H11=0,H11*2*VLOOKUP($A11,Partridge!$A$3:$J$73,3)&lt;1.5),0,INT(56.0211*((INT(100*((((INT(100*H11))/100)*2*VLOOKUP($A11,Partridge!$A$3:$J$73,3))))/100-1.5)^1.05)))),"M/F?"))</f>
        <v>0</v>
      </c>
      <c r="J11" s="18"/>
      <c r="K11" s="21">
        <f>IF($B11="M",(IF(OR(J11=0,J11*VLOOKUP($A11,Partridge!$A$3:$J$73,4)&lt;1.5),0,INT(51.39*((INT(100*((((INT(100*J11))/100)*VLOOKUP($A11,Partridge!$A$3:$J$73,4))))/100-1.5)^1.05)))),IF($B11="F",(IF(OR(J11=0,J11*2*VLOOKUP($A11,Partridge!$A$3:$J$73,4)&lt;1.5),0,INT(56.0211*((INT(100*((((INT(100*J11))/100)*2*VLOOKUP($A11,Partridge!$A$3:$J$73,4))))/100-1.5)^1.05)))),"M/F?"))</f>
        <v>0</v>
      </c>
      <c r="L11" s="18"/>
      <c r="M11" s="21">
        <f>IF($B11="M",(IF(OR(L11=0,L11*VLOOKUP($A11,Partridge!$A$3:$J$73,5)&lt;1.5),0,INT(51.39*((INT(100*((((INT(100*L11))/100)*VLOOKUP($A11,Partridge!$A$3:$J$73,5))))/100-1.5)^1.05)))),IF($B11="F",(IF(OR(L11=0,L11*2*VLOOKUP($A11,Partridge!$A$3:$J$73,5)&lt;1.5),0,INT(56.02111*((INT(100*((((INT(100*L11))/100)*2*VLOOKUP($A11,Partridge!$A$3:$J$73,5))))/100-1.5)^1.05)))),"M/F?"))</f>
        <v>0</v>
      </c>
      <c r="N11" s="18">
        <v>12.09</v>
      </c>
      <c r="O11" s="21">
        <f>IF($B11="M",(IF(OR(N11=0,N11*VLOOKUP($A11,Partridge!$A$3:$J$73,6)&lt;1.5),0,INT(51.39*((INT(100*((((INT(100*N11))/100)*VLOOKUP($A11,Partridge!$A$3:$J$73,6))))/100-1.5)^1.05)))),IF($B11="F",(IF(OR(N11=0,N11*2*VLOOKUP($A11,Partridge!$A$3:$J$73,6)&lt;1.5),0,INT(56.0211*((INT(100*((((INT(100*N11))/100)*2*VLOOKUP($A11,Partridge!$A$3:$J$73,6))))/100-1.5)^1.05)))),"M/F?"))</f>
        <v>616</v>
      </c>
      <c r="P11" s="18">
        <v>7.1</v>
      </c>
      <c r="Q11" s="21">
        <f>IF($B11="M",(IF(OR(P11=0,P11*VLOOKUP($A11,Partridge!$A$3:$J$73,7)&lt;1.5),0,INT(51.39*((INT(100*((((INT(100*P11))/100)*VLOOKUP($A11,Partridge!$A$3:$J$73,7))))/100-1.5)^1.05)))),IF($B11="F",(IF(OR(P11=0,P11*2*VLOOKUP($A11,Partridge!$A$3:$J$73,7)&lt;1.5),0,INT(56.0211*((INT(100*((((INT(100*P11))/100)*2*VLOOKUP($A11,Partridge!$A$3:$J$73,7))))/100-1.5)^1.05)))),"M/F?"))</f>
        <v>556</v>
      </c>
      <c r="R11" s="18">
        <v>3.41</v>
      </c>
      <c r="S11" s="21">
        <f>IF($B11="M",(IF(OR(R11=0,R11*VLOOKUP($A11,Partridge!$A$3:$J$73,8)&lt;1.5),0,INT(51.39*((INT(100*((((INT(100*R11))/100)*VLOOKUP($A11,Partridge!$A$3:$J$73,8))))/100-1.5)^1.05)))),IF($B11="F",(IF(OR(R11=0,R11*2*VLOOKUP($A11,Partridge!$A$3:$J$73,8)&lt;1.5),0,INT(56.0211*((INT(100*((((INT(100*R11))/100)*2*VLOOKUP($A11,Partridge!$A$3:$J$73,8))))/100-1.5)^1.05)))),"M/F?"))</f>
        <v>529</v>
      </c>
      <c r="T11" s="18">
        <v>1.54</v>
      </c>
      <c r="U11" s="21">
        <f>IF($B11="M",(IF(OR(T11=0,T11*VLOOKUP($A11,Partridge!$A$3:$J$73,9)&lt;1.5),0,INT(51.39*((INT(100*((((INT(100*T11))/100)*VLOOKUP($A11,Partridge!$A$3:$J$73,9))))/100-1.5)^1.05)))),IF($B11="F",(IF(OR(T11=0,T11*2*VLOOKUP($A11,Partridge!$A$3:$J$73,9)&lt;1.5),0,INT(56.0211*((INT(100*((((INT(100*T11))/100)*2*VLOOKUP($A11,Partridge!$A$3:$J$73,9))))/100-1.5)^1.05)))),"M/F?"))</f>
        <v>466</v>
      </c>
      <c r="V11" s="18">
        <v>0.81</v>
      </c>
      <c r="W11" s="21">
        <f>IF($B11="M",(IF(OR(V11=0,V11*VLOOKUP($A11,Partridge!$A$3:$J$73,10)&lt;1.5),0,INT(51.39*((INT(100*((((INT(100*V11))/100)*VLOOKUP($A11,Partridge!$A$3:$J$73,10))))/100-1.5)^1.05)))),IF($B11="F",(IF(OR(V11=0,V11*2*VLOOKUP($A11,Partridge!$A$3:$J$73,10)&lt;1.5),0,INT(56.0211*((INT(100*((((INT(100*V11))/100)*2*VLOOKUP($A11,Partridge!$A$3:$J$73,10))))/100-1.5)^1.05)))),"M/F?"))</f>
        <v>496</v>
      </c>
      <c r="X11" s="27">
        <v>35658</v>
      </c>
      <c r="Z11" s="12" t="s">
        <v>105</v>
      </c>
    </row>
    <row r="12" spans="1:26" ht="12.75">
      <c r="A12" s="6">
        <v>38</v>
      </c>
      <c r="B12" s="34" t="s">
        <v>34</v>
      </c>
      <c r="C12" t="s">
        <v>82</v>
      </c>
      <c r="D12" t="s">
        <v>83</v>
      </c>
      <c r="E12" s="21">
        <f t="shared" si="0"/>
        <v>2164</v>
      </c>
      <c r="F12" s="18"/>
      <c r="G12" s="23">
        <f>IF($B12="M",(IF(OR(F12=0,F12*0.9308*VLOOKUP($A12,Partridge!$A$3:$J$73,2)&lt;1.5),0,INT(51.39*((INT(100*((((INT(100*F12))/100)*0.9308*VLOOKUP($A12,Partridge!$A$3:$J$73,2))))/100-1.5)^1.05)))),IF($B12="F",(IF(OR(F12=0,F12*2*0.9308*VLOOKUP($A12,Partridge!$A$3:$J$73,2)&lt;1.5),0,INT(56.0211*((INT(100*((((INT(100*F12))/100)*2*0.9308*VLOOKUP($A12,Partridge!$A$3:$J$73,2))))/100-1.5)^1.05)))),"M/F?"))</f>
        <v>0</v>
      </c>
      <c r="H12" s="18"/>
      <c r="I12" s="21">
        <f>IF($B12="M",(IF(OR(H12=0,H12*VLOOKUP($A12,Partridge!$A$3:$J$73,3)&lt;1.5),0,INT(51.39*((INT(100*((((INT(100*H12))/100)*VLOOKUP($A12,Partridge!$A$3:$J$73,3))))/100-1.5)^1.05)))),IF($B12="F",(IF(OR(H12=0,H12*2*VLOOKUP($A12,Partridge!$A$3:$J$73,3)&lt;1.5),0,INT(56.0211*((INT(100*((((INT(100*H12))/100)*2*VLOOKUP($A12,Partridge!$A$3:$J$73,3))))/100-1.5)^1.05)))),"M/F?"))</f>
        <v>0</v>
      </c>
      <c r="J12" s="18"/>
      <c r="K12" s="21">
        <f>IF($B12="M",(IF(OR(J12=0,J12*VLOOKUP($A12,Partridge!$A$3:$J$73,4)&lt;1.5),0,INT(51.39*((INT(100*((((INT(100*J12))/100)*VLOOKUP($A12,Partridge!$A$3:$J$73,4))))/100-1.5)^1.05)))),IF($B12="F",(IF(OR(J12=0,J12*2*VLOOKUP($A12,Partridge!$A$3:$J$73,4)&lt;1.5),0,INT(56.0211*((INT(100*((((INT(100*J12))/100)*2*VLOOKUP($A12,Partridge!$A$3:$J$73,4))))/100-1.5)^1.05)))),"M/F?"))</f>
        <v>0</v>
      </c>
      <c r="L12" s="18"/>
      <c r="M12" s="21">
        <f>IF($B12="M",(IF(OR(L12=0,L12*VLOOKUP($A12,Partridge!$A$3:$J$73,5)&lt;1.5),0,INT(51.39*((INT(100*((((INT(100*L12))/100)*VLOOKUP($A12,Partridge!$A$3:$J$73,5))))/100-1.5)^1.05)))),IF($B12="F",(IF(OR(L12=0,L12*2*VLOOKUP($A12,Partridge!$A$3:$J$73,5)&lt;1.5),0,INT(56.02111*((INT(100*((((INT(100*L12))/100)*2*VLOOKUP($A12,Partridge!$A$3:$J$73,5))))/100-1.5)^1.05)))),"M/F?"))</f>
        <v>0</v>
      </c>
      <c r="N12" s="18">
        <v>11.73</v>
      </c>
      <c r="O12" s="21">
        <f>IF($B12="M",(IF(OR(N12=0,N12*VLOOKUP($A12,Partridge!$A$3:$J$73,6)&lt;1.5),0,INT(51.39*((INT(100*((((INT(100*N12))/100)*VLOOKUP($A12,Partridge!$A$3:$J$73,6))))/100-1.5)^1.05)))),IF($B12="F",(IF(OR(N12=0,N12*2*VLOOKUP($A12,Partridge!$A$3:$J$73,6)&lt;1.5),0,INT(56.0211*((INT(100*((((INT(100*N12))/100)*2*VLOOKUP($A12,Partridge!$A$3:$J$73,6))))/100-1.5)^1.05)))),"M/F?"))</f>
        <v>594</v>
      </c>
      <c r="P12" s="18">
        <v>7.23</v>
      </c>
      <c r="Q12" s="21">
        <f>IF($B12="M",(IF(OR(P12=0,P12*VLOOKUP($A12,Partridge!$A$3:$J$73,7)&lt;1.5),0,INT(51.39*((INT(100*((((INT(100*P12))/100)*VLOOKUP($A12,Partridge!$A$3:$J$73,7))))/100-1.5)^1.05)))),IF($B12="F",(IF(OR(P12=0,P12*2*VLOOKUP($A12,Partridge!$A$3:$J$73,7)&lt;1.5),0,INT(56.0211*((INT(100*((((INT(100*P12))/100)*2*VLOOKUP($A12,Partridge!$A$3:$J$73,7))))/100-1.5)^1.05)))),"M/F?"))</f>
        <v>568</v>
      </c>
      <c r="R12" s="18">
        <v>3.04</v>
      </c>
      <c r="S12" s="21">
        <f>IF($B12="M",(IF(OR(R12=0,R12*VLOOKUP($A12,Partridge!$A$3:$J$73,8)&lt;1.5),0,INT(51.39*((INT(100*((((INT(100*R12))/100)*VLOOKUP($A12,Partridge!$A$3:$J$73,8))))/100-1.5)^1.05)))),IF($B12="F",(IF(OR(R12=0,R12*2*VLOOKUP($A12,Partridge!$A$3:$J$73,8)&lt;1.5),0,INT(56.0211*((INT(100*((((INT(100*R12))/100)*2*VLOOKUP($A12,Partridge!$A$3:$J$73,8))))/100-1.5)^1.05)))),"M/F?"))</f>
        <v>459</v>
      </c>
      <c r="T12" s="18">
        <v>1.19</v>
      </c>
      <c r="U12" s="21">
        <f>IF($B12="M",(IF(OR(T12=0,T12*VLOOKUP($A12,Partridge!$A$3:$J$73,9)&lt;1.5),0,INT(51.39*((INT(100*((((INT(100*T12))/100)*VLOOKUP($A12,Partridge!$A$3:$J$73,9))))/100-1.5)^1.05)))),IF($B12="F",(IF(OR(T12=0,T12*2*VLOOKUP($A12,Partridge!$A$3:$J$73,9)&lt;1.5),0,INT(56.0211*((INT(100*((((INT(100*T12))/100)*2*VLOOKUP($A12,Partridge!$A$3:$J$73,9))))/100-1.5)^1.05)))),"M/F?"))</f>
        <v>336</v>
      </c>
      <c r="V12" s="18">
        <v>0.42</v>
      </c>
      <c r="W12" s="21">
        <f>IF($B12="M",(IF(OR(V12=0,V12*VLOOKUP($A12,Partridge!$A$3:$J$73,10)&lt;1.5),0,INT(51.39*((INT(100*((((INT(100*V12))/100)*VLOOKUP($A12,Partridge!$A$3:$J$73,10))))/100-1.5)^1.05)))),IF($B12="F",(IF(OR(V12=0,V12*2*VLOOKUP($A12,Partridge!$A$3:$J$73,10)&lt;1.5),0,INT(56.0211*((INT(100*((((INT(100*V12))/100)*2*VLOOKUP($A12,Partridge!$A$3:$J$73,10))))/100-1.5)^1.05)))),"M/F?"))</f>
        <v>207</v>
      </c>
      <c r="X12" s="27">
        <v>35658</v>
      </c>
      <c r="Z12" s="12" t="s">
        <v>106</v>
      </c>
    </row>
    <row r="13" spans="1:26" ht="12.75">
      <c r="A13" s="6">
        <v>41</v>
      </c>
      <c r="B13" s="34" t="s">
        <v>34</v>
      </c>
      <c r="C13" t="s">
        <v>50</v>
      </c>
      <c r="D13" t="s">
        <v>64</v>
      </c>
      <c r="E13" s="21">
        <f t="shared" si="0"/>
        <v>2392</v>
      </c>
      <c r="F13" s="18"/>
      <c r="G13" s="23">
        <f>IF($B13="M",(IF(OR(F13=0,F13*0.9308*VLOOKUP($A13,Partridge!$A$3:$J$73,2)&lt;1.5),0,INT(51.39*((INT(100*((((INT(100*F13))/100)*0.9308*VLOOKUP($A13,Partridge!$A$3:$J$73,2))))/100-1.5)^1.05)))),IF($B13="F",(IF(OR(F13=0,F13*2*0.9308*VLOOKUP($A13,Partridge!$A$3:$J$73,2)&lt;1.5),0,INT(56.0211*((INT(100*((((INT(100*F13))/100)*2*0.9308*VLOOKUP($A13,Partridge!$A$3:$J$73,2))))/100-1.5)^1.05)))),"M/F?"))</f>
        <v>0</v>
      </c>
      <c r="H13" s="18"/>
      <c r="I13" s="21">
        <f>IF($B13="M",(IF(OR(H13=0,H13*VLOOKUP($A13,Partridge!$A$3:$J$73,3)&lt;1.5),0,INT(51.39*((INT(100*((((INT(100*H13))/100)*VLOOKUP($A13,Partridge!$A$3:$J$73,3))))/100-1.5)^1.05)))),IF($B13="F",(IF(OR(H13=0,H13*2*VLOOKUP($A13,Partridge!$A$3:$J$73,3)&lt;1.5),0,INT(56.0211*((INT(100*((((INT(100*H13))/100)*2*VLOOKUP($A13,Partridge!$A$3:$J$73,3))))/100-1.5)^1.05)))),"M/F?"))</f>
        <v>0</v>
      </c>
      <c r="J13" s="18"/>
      <c r="K13" s="21">
        <f>IF($B13="M",(IF(OR(J13=0,J13*VLOOKUP($A13,Partridge!$A$3:$J$73,4)&lt;1.5),0,INT(51.39*((INT(100*((((INT(100*J13))/100)*VLOOKUP($A13,Partridge!$A$3:$J$73,4))))/100-1.5)^1.05)))),IF($B13="F",(IF(OR(J13=0,J13*2*VLOOKUP($A13,Partridge!$A$3:$J$73,4)&lt;1.5),0,INT(56.0211*((INT(100*((((INT(100*J13))/100)*2*VLOOKUP($A13,Partridge!$A$3:$J$73,4))))/100-1.5)^1.05)))),"M/F?"))</f>
        <v>0</v>
      </c>
      <c r="L13" s="18"/>
      <c r="M13" s="21">
        <f>IF($B13="M",(IF(OR(L13=0,L13*VLOOKUP($A13,Partridge!$A$3:$J$73,5)&lt;1.5),0,INT(51.39*((INT(100*((((INT(100*L13))/100)*VLOOKUP($A13,Partridge!$A$3:$J$73,5))))/100-1.5)^1.05)))),IF($B13="F",(IF(OR(L13=0,L13*2*VLOOKUP($A13,Partridge!$A$3:$J$73,5)&lt;1.5),0,INT(56.02111*((INT(100*((((INT(100*L13))/100)*2*VLOOKUP($A13,Partridge!$A$3:$J$73,5))))/100-1.5)^1.05)))),"M/F?"))</f>
        <v>0</v>
      </c>
      <c r="N13" s="18">
        <v>10.05</v>
      </c>
      <c r="O13" s="21">
        <f>IF($B13="M",(IF(OR(N13=0,N13*VLOOKUP($A13,Partridge!$A$3:$J$73,6)&lt;1.5),0,INT(51.39*((INT(100*((((INT(100*N13))/100)*VLOOKUP($A13,Partridge!$A$3:$J$73,6))))/100-1.5)^1.05)))),IF($B13="F",(IF(OR(N13=0,N13*2*VLOOKUP($A13,Partridge!$A$3:$J$73,6)&lt;1.5),0,INT(56.0211*((INT(100*((((INT(100*N13))/100)*2*VLOOKUP($A13,Partridge!$A$3:$J$73,6))))/100-1.5)^1.05)))),"M/F?"))</f>
        <v>503</v>
      </c>
      <c r="P13" s="18">
        <v>6.42</v>
      </c>
      <c r="Q13" s="21">
        <f>IF($B13="M",(IF(OR(P13=0,P13*VLOOKUP($A13,Partridge!$A$3:$J$73,7)&lt;1.5),0,INT(51.39*((INT(100*((((INT(100*P13))/100)*VLOOKUP($A13,Partridge!$A$3:$J$73,7))))/100-1.5)^1.05)))),IF($B13="F",(IF(OR(P13=0,P13*2*VLOOKUP($A13,Partridge!$A$3:$J$73,7)&lt;1.5),0,INT(56.0211*((INT(100*((((INT(100*P13))/100)*2*VLOOKUP($A13,Partridge!$A$3:$J$73,7))))/100-1.5)^1.05)))),"M/F?"))</f>
        <v>507</v>
      </c>
      <c r="R13" s="18">
        <v>3.15</v>
      </c>
      <c r="S13" s="21">
        <f>IF($B13="M",(IF(OR(R13=0,R13*VLOOKUP($A13,Partridge!$A$3:$J$73,8)&lt;1.5),0,INT(51.39*((INT(100*((((INT(100*R13))/100)*VLOOKUP($A13,Partridge!$A$3:$J$73,8))))/100-1.5)^1.05)))),IF($B13="F",(IF(OR(R13=0,R13*2*VLOOKUP($A13,Partridge!$A$3:$J$73,8)&lt;1.5),0,INT(56.0211*((INT(100*((((INT(100*R13))/100)*2*VLOOKUP($A13,Partridge!$A$3:$J$73,8))))/100-1.5)^1.05)))),"M/F?"))</f>
        <v>495</v>
      </c>
      <c r="T13" s="18">
        <v>1.32</v>
      </c>
      <c r="U13" s="21">
        <f>IF($B13="M",(IF(OR(T13=0,T13*VLOOKUP($A13,Partridge!$A$3:$J$73,9)&lt;1.5),0,INT(51.39*((INT(100*((((INT(100*T13))/100)*VLOOKUP($A13,Partridge!$A$3:$J$73,9))))/100-1.5)^1.05)))),IF($B13="F",(IF(OR(T13=0,T13*2*VLOOKUP($A13,Partridge!$A$3:$J$73,9)&lt;1.5),0,INT(56.0211*((INT(100*((((INT(100*T13))/100)*2*VLOOKUP($A13,Partridge!$A$3:$J$73,9))))/100-1.5)^1.05)))),"M/F?"))</f>
        <v>397</v>
      </c>
      <c r="V13" s="18">
        <v>0.78</v>
      </c>
      <c r="W13" s="21">
        <f>IF($B13="M",(IF(OR(V13=0,V13*VLOOKUP($A13,Partridge!$A$3:$J$73,10)&lt;1.5),0,INT(51.39*((INT(100*((((INT(100*V13))/100)*VLOOKUP($A13,Partridge!$A$3:$J$73,10))))/100-1.5)^1.05)))),IF($B13="F",(IF(OR(V13=0,V13*2*VLOOKUP($A13,Partridge!$A$3:$J$73,10)&lt;1.5),0,INT(56.0211*((INT(100*((((INT(100*V13))/100)*2*VLOOKUP($A13,Partridge!$A$3:$J$73,10))))/100-1.5)^1.05)))),"M/F?"))</f>
        <v>490</v>
      </c>
      <c r="X13" s="27">
        <v>35658</v>
      </c>
      <c r="Z13" s="12" t="s">
        <v>105</v>
      </c>
    </row>
    <row r="14" spans="1:26" ht="12.75">
      <c r="A14" s="6">
        <v>49</v>
      </c>
      <c r="B14" s="34" t="s">
        <v>34</v>
      </c>
      <c r="C14" t="s">
        <v>46</v>
      </c>
      <c r="D14" t="s">
        <v>51</v>
      </c>
      <c r="E14" s="21">
        <f t="shared" si="0"/>
        <v>3797</v>
      </c>
      <c r="F14" s="18"/>
      <c r="G14" s="23">
        <f>IF($B14="M",(IF(OR(F14=0,F14*0.9308*VLOOKUP($A14,Partridge!$A$3:$J$73,2)&lt;1.5),0,INT(51.39*((INT(100*((((INT(100*F14))/100)*0.9308*VLOOKUP($A14,Partridge!$A$3:$J$73,2))))/100-1.5)^1.05)))),IF($B14="F",(IF(OR(F14=0,F14*2*0.9308*VLOOKUP($A14,Partridge!$A$3:$J$73,2)&lt;1.5),0,INT(56.0211*((INT(100*((((INT(100*F14))/100)*2*0.9308*VLOOKUP($A14,Partridge!$A$3:$J$73,2))))/100-1.5)^1.05)))),"M/F?"))</f>
        <v>0</v>
      </c>
      <c r="H14" s="18"/>
      <c r="I14" s="21">
        <f>IF($B14="M",(IF(OR(H14=0,H14*VLOOKUP($A14,Partridge!$A$3:$J$73,3)&lt;1.5),0,INT(51.39*((INT(100*((((INT(100*H14))/100)*VLOOKUP($A14,Partridge!$A$3:$J$73,3))))/100-1.5)^1.05)))),IF($B14="F",(IF(OR(H14=0,H14*2*VLOOKUP($A14,Partridge!$A$3:$J$73,3)&lt;1.5),0,INT(56.0211*((INT(100*((((INT(100*H14))/100)*2*VLOOKUP($A14,Partridge!$A$3:$J$73,3))))/100-1.5)^1.05)))),"M/F?"))</f>
        <v>0</v>
      </c>
      <c r="J14" s="18"/>
      <c r="K14" s="21">
        <f>IF($B14="M",(IF(OR(J14=0,J14*VLOOKUP($A14,Partridge!$A$3:$J$73,4)&lt;1.5),0,INT(51.39*((INT(100*((((INT(100*J14))/100)*VLOOKUP($A14,Partridge!$A$3:$J$73,4))))/100-1.5)^1.05)))),IF($B14="F",(IF(OR(J14=0,J14*2*VLOOKUP($A14,Partridge!$A$3:$J$73,4)&lt;1.5),0,INT(56.0211*((INT(100*((((INT(100*J14))/100)*2*VLOOKUP($A14,Partridge!$A$3:$J$73,4))))/100-1.5)^1.05)))),"M/F?"))</f>
        <v>0</v>
      </c>
      <c r="L14" s="18"/>
      <c r="M14" s="21">
        <f>IF($B14="M",(IF(OR(L14=0,L14*VLOOKUP($A14,Partridge!$A$3:$J$73,5)&lt;1.5),0,INT(51.39*((INT(100*((((INT(100*L14))/100)*VLOOKUP($A14,Partridge!$A$3:$J$73,5))))/100-1.5)^1.05)))),IF($B14="F",(IF(OR(L14=0,L14*2*VLOOKUP($A14,Partridge!$A$3:$J$73,5)&lt;1.5),0,INT(56.02111*((INT(100*((((INT(100*L14))/100)*2*VLOOKUP($A14,Partridge!$A$3:$J$73,5))))/100-1.5)^1.05)))),"M/F?"))</f>
        <v>0</v>
      </c>
      <c r="N14" s="18">
        <v>13.1</v>
      </c>
      <c r="O14" s="21">
        <f>IF($B14="M",(IF(OR(N14=0,N14*VLOOKUP($A14,Partridge!$A$3:$J$73,6)&lt;1.5),0,INT(51.39*((INT(100*((((INT(100*N14))/100)*VLOOKUP($A14,Partridge!$A$3:$J$73,6))))/100-1.5)^1.05)))),IF($B14="F",(IF(OR(N14=0,N14*2*VLOOKUP($A14,Partridge!$A$3:$J$73,6)&lt;1.5),0,INT(56.0211*((INT(100*((((INT(100*N14))/100)*2*VLOOKUP($A14,Partridge!$A$3:$J$73,6))))/100-1.5)^1.05)))),"M/F?"))</f>
        <v>801</v>
      </c>
      <c r="P14" s="18">
        <v>8.75</v>
      </c>
      <c r="Q14" s="21">
        <f>IF($B14="M",(IF(OR(P14=0,P14*VLOOKUP($A14,Partridge!$A$3:$J$73,7)&lt;1.5),0,INT(51.39*((INT(100*((((INT(100*P14))/100)*VLOOKUP($A14,Partridge!$A$3:$J$73,7))))/100-1.5)^1.05)))),IF($B14="F",(IF(OR(P14=0,P14*2*VLOOKUP($A14,Partridge!$A$3:$J$73,7)&lt;1.5),0,INT(56.0211*((INT(100*((((INT(100*P14))/100)*2*VLOOKUP($A14,Partridge!$A$3:$J$73,7))))/100-1.5)^1.05)))),"M/F?"))</f>
        <v>849</v>
      </c>
      <c r="R14" s="18">
        <v>4.24</v>
      </c>
      <c r="S14" s="21">
        <f>IF($B14="M",(IF(OR(R14=0,R14*VLOOKUP($A14,Partridge!$A$3:$J$73,8)&lt;1.5),0,INT(51.39*((INT(100*((((INT(100*R14))/100)*VLOOKUP($A14,Partridge!$A$3:$J$73,8))))/100-1.5)^1.05)))),IF($B14="F",(IF(OR(R14=0,R14*2*VLOOKUP($A14,Partridge!$A$3:$J$73,8)&lt;1.5),0,INT(56.0211*((INT(100*((((INT(100*R14))/100)*2*VLOOKUP($A14,Partridge!$A$3:$J$73,8))))/100-1.5)^1.05)))),"M/F?"))</f>
        <v>818</v>
      </c>
      <c r="T14" s="18">
        <v>1.53</v>
      </c>
      <c r="U14" s="21">
        <f>IF($B14="M",(IF(OR(T14=0,T14*VLOOKUP($A14,Partridge!$A$3:$J$73,9)&lt;1.5),0,INT(51.39*((INT(100*((((INT(100*T14))/100)*VLOOKUP($A14,Partridge!$A$3:$J$73,9))))/100-1.5)^1.05)))),IF($B14="F",(IF(OR(T14=0,T14*2*VLOOKUP($A14,Partridge!$A$3:$J$73,9)&lt;1.5),0,INT(56.0211*((INT(100*((((INT(100*T14))/100)*2*VLOOKUP($A14,Partridge!$A$3:$J$73,9))))/100-1.5)^1.05)))),"M/F?"))</f>
        <v>556</v>
      </c>
      <c r="V14" s="18">
        <v>1.01</v>
      </c>
      <c r="W14" s="21">
        <f>IF($B14="M",(IF(OR(V14=0,V14*VLOOKUP($A14,Partridge!$A$3:$J$73,10)&lt;1.5),0,INT(51.39*((INT(100*((((INT(100*V14))/100)*VLOOKUP($A14,Partridge!$A$3:$J$73,10))))/100-1.5)^1.05)))),IF($B14="F",(IF(OR(V14=0,V14*2*VLOOKUP($A14,Partridge!$A$3:$J$73,10)&lt;1.5),0,INT(56.0211*((INT(100*((((INT(100*V14))/100)*2*VLOOKUP($A14,Partridge!$A$3:$J$73,10))))/100-1.5)^1.05)))),"M/F?"))</f>
        <v>773</v>
      </c>
      <c r="X14" s="27">
        <v>35658</v>
      </c>
      <c r="Z14" s="12" t="s">
        <v>107</v>
      </c>
    </row>
    <row r="15" spans="1:26" ht="12.75">
      <c r="A15" s="6">
        <v>49</v>
      </c>
      <c r="B15" s="34" t="s">
        <v>34</v>
      </c>
      <c r="C15" t="s">
        <v>45</v>
      </c>
      <c r="D15" t="s">
        <v>49</v>
      </c>
      <c r="E15" s="21">
        <f t="shared" si="0"/>
        <v>1452</v>
      </c>
      <c r="F15" s="18"/>
      <c r="G15" s="23">
        <f>IF($B15="M",(IF(OR(F15=0,F15*0.9308*VLOOKUP($A15,Partridge!$A$3:$J$73,2)&lt;1.5),0,INT(51.39*((INT(100*((((INT(100*F15))/100)*0.9308*VLOOKUP($A15,Partridge!$A$3:$J$73,2))))/100-1.5)^1.05)))),IF($B15="F",(IF(OR(F15=0,F15*2*0.9308*VLOOKUP($A15,Partridge!$A$3:$J$73,2)&lt;1.5),0,INT(56.0211*((INT(100*((((INT(100*F15))/100)*2*0.9308*VLOOKUP($A15,Partridge!$A$3:$J$73,2))))/100-1.5)^1.05)))),"M/F?"))</f>
        <v>0</v>
      </c>
      <c r="H15" s="18"/>
      <c r="I15" s="21">
        <f>IF($B15="M",(IF(OR(H15=0,H15*VLOOKUP($A15,Partridge!$A$3:$J$73,3)&lt;1.5),0,INT(51.39*((INT(100*((((INT(100*H15))/100)*VLOOKUP($A15,Partridge!$A$3:$J$73,3))))/100-1.5)^1.05)))),IF($B15="F",(IF(OR(H15=0,H15*2*VLOOKUP($A15,Partridge!$A$3:$J$73,3)&lt;1.5),0,INT(56.0211*((INT(100*((((INT(100*H15))/100)*2*VLOOKUP($A15,Partridge!$A$3:$J$73,3))))/100-1.5)^1.05)))),"M/F?"))</f>
        <v>0</v>
      </c>
      <c r="J15" s="18"/>
      <c r="K15" s="21">
        <f>IF($B15="M",(IF(OR(J15=0,J15*VLOOKUP($A15,Partridge!$A$3:$J$73,4)&lt;1.5),0,INT(51.39*((INT(100*((((INT(100*J15))/100)*VLOOKUP($A15,Partridge!$A$3:$J$73,4))))/100-1.5)^1.05)))),IF($B15="F",(IF(OR(J15=0,J15*2*VLOOKUP($A15,Partridge!$A$3:$J$73,4)&lt;1.5),0,INT(56.0211*((INT(100*((((INT(100*J15))/100)*2*VLOOKUP($A15,Partridge!$A$3:$J$73,4))))/100-1.5)^1.05)))),"M/F?"))</f>
        <v>0</v>
      </c>
      <c r="L15" s="18"/>
      <c r="M15" s="21">
        <f>IF($B15="M",(IF(OR(L15=0,L15*VLOOKUP($A15,Partridge!$A$3:$J$73,5)&lt;1.5),0,INT(51.39*((INT(100*((((INT(100*L15))/100)*VLOOKUP($A15,Partridge!$A$3:$J$73,5))))/100-1.5)^1.05)))),IF($B15="F",(IF(OR(L15=0,L15*2*VLOOKUP($A15,Partridge!$A$3:$J$73,5)&lt;1.5),0,INT(56.02111*((INT(100*((((INT(100*L15))/100)*2*VLOOKUP($A15,Partridge!$A$3:$J$73,5))))/100-1.5)^1.05)))),"M/F?"))</f>
        <v>0</v>
      </c>
      <c r="N15" s="18">
        <v>11.98</v>
      </c>
      <c r="O15" s="21">
        <f>IF($B15="M",(IF(OR(N15=0,N15*VLOOKUP($A15,Partridge!$A$3:$J$73,6)&lt;1.5),0,INT(51.39*((INT(100*((((INT(100*N15))/100)*VLOOKUP($A15,Partridge!$A$3:$J$73,6))))/100-1.5)^1.05)))),IF($B15="F",(IF(OR(N15=0,N15*2*VLOOKUP($A15,Partridge!$A$3:$J$73,6)&lt;1.5),0,INT(56.0211*((INT(100*((((INT(100*N15))/100)*2*VLOOKUP($A15,Partridge!$A$3:$J$73,6))))/100-1.5)^1.05)))),"M/F?"))</f>
        <v>722</v>
      </c>
      <c r="P15" s="18">
        <v>7.69</v>
      </c>
      <c r="Q15" s="21">
        <f>IF($B15="M",(IF(OR(P15=0,P15*VLOOKUP($A15,Partridge!$A$3:$J$73,7)&lt;1.5),0,INT(51.39*((INT(100*((((INT(100*P15))/100)*VLOOKUP($A15,Partridge!$A$3:$J$73,7))))/100-1.5)^1.05)))),IF($B15="F",(IF(OR(P15=0,P15*2*VLOOKUP($A15,Partridge!$A$3:$J$73,7)&lt;1.5),0,INT(56.0211*((INT(100*((((INT(100*P15))/100)*2*VLOOKUP($A15,Partridge!$A$3:$J$73,7))))/100-1.5)^1.05)))),"M/F?"))</f>
        <v>730</v>
      </c>
      <c r="R15" s="18"/>
      <c r="S15" s="21">
        <f>IF($B15="M",(IF(OR(R15=0,R15*VLOOKUP($A15,Partridge!$A$3:$J$73,8)&lt;1.5),0,INT(51.39*((INT(100*((((INT(100*R15))/100)*VLOOKUP($A15,Partridge!$A$3:$J$73,8))))/100-1.5)^1.05)))),IF($B15="F",(IF(OR(R15=0,R15*2*VLOOKUP($A15,Partridge!$A$3:$J$73,8)&lt;1.5),0,INT(56.0211*((INT(100*((((INT(100*R15))/100)*2*VLOOKUP($A15,Partridge!$A$3:$J$73,8))))/100-1.5)^1.05)))),"M/F?"))</f>
        <v>0</v>
      </c>
      <c r="T15" s="18"/>
      <c r="U15" s="21">
        <f>IF($B15="M",(IF(OR(T15=0,T15*VLOOKUP($A15,Partridge!$A$3:$J$73,9)&lt;1.5),0,INT(51.39*((INT(100*((((INT(100*T15))/100)*VLOOKUP($A15,Partridge!$A$3:$J$73,9))))/100-1.5)^1.05)))),IF($B15="F",(IF(OR(T15=0,T15*2*VLOOKUP($A15,Partridge!$A$3:$J$73,9)&lt;1.5),0,INT(56.0211*((INT(100*((((INT(100*T15))/100)*2*VLOOKUP($A15,Partridge!$A$3:$J$73,9))))/100-1.5)^1.05)))),"M/F?"))</f>
        <v>0</v>
      </c>
      <c r="V15" s="18"/>
      <c r="W15" s="21">
        <f>IF($B15="M",(IF(OR(V15=0,V15*VLOOKUP($A15,Partridge!$A$3:$J$73,10)&lt;1.5),0,INT(51.39*((INT(100*((((INT(100*V15))/100)*VLOOKUP($A15,Partridge!$A$3:$J$73,10))))/100-1.5)^1.05)))),IF($B15="F",(IF(OR(V15=0,V15*2*VLOOKUP($A15,Partridge!$A$3:$J$73,10)&lt;1.5),0,INT(56.0211*((INT(100*((((INT(100*V15))/100)*2*VLOOKUP($A15,Partridge!$A$3:$J$73,10))))/100-1.5)^1.05)))),"M/F?"))</f>
        <v>0</v>
      </c>
      <c r="X15" s="27">
        <v>35658</v>
      </c>
      <c r="Z15" s="12" t="s">
        <v>108</v>
      </c>
    </row>
    <row r="16" spans="1:24" ht="12.75">
      <c r="A16" s="6">
        <v>45</v>
      </c>
      <c r="B16" s="34" t="s">
        <v>34</v>
      </c>
      <c r="C16" t="s">
        <v>84</v>
      </c>
      <c r="D16" t="s">
        <v>85</v>
      </c>
      <c r="E16" s="21">
        <f t="shared" si="0"/>
        <v>2735</v>
      </c>
      <c r="F16" s="18"/>
      <c r="G16" s="23">
        <f>IF($B16="M",(IF(OR(F16=0,F16*0.9308*VLOOKUP($A16,Partridge!$A$3:$J$73,2)&lt;1.5),0,INT(51.39*((INT(100*((((INT(100*F16))/100)*0.9308*VLOOKUP($A16,Partridge!$A$3:$J$73,2))))/100-1.5)^1.05)))),IF($B16="F",(IF(OR(F16=0,F16*2*0.9308*VLOOKUP($A16,Partridge!$A$3:$J$73,2)&lt;1.5),0,INT(56.0211*((INT(100*((((INT(100*F16))/100)*2*0.9308*VLOOKUP($A16,Partridge!$A$3:$J$73,2))))/100-1.5)^1.05)))),"M/F?"))</f>
        <v>0</v>
      </c>
      <c r="H16" s="18"/>
      <c r="I16" s="21">
        <f>IF($B16="M",(IF(OR(H16=0,H16*VLOOKUP($A16,Partridge!$A$3:$J$73,3)&lt;1.5),0,INT(51.39*((INT(100*((((INT(100*H16))/100)*VLOOKUP($A16,Partridge!$A$3:$J$73,3))))/100-1.5)^1.05)))),IF($B16="F",(IF(OR(H16=0,H16*2*VLOOKUP($A16,Partridge!$A$3:$J$73,3)&lt;1.5),0,INT(56.0211*((INT(100*((((INT(100*H16))/100)*2*VLOOKUP($A16,Partridge!$A$3:$J$73,3))))/100-1.5)^1.05)))),"M/F?"))</f>
        <v>0</v>
      </c>
      <c r="J16" s="18"/>
      <c r="K16" s="21">
        <f>IF($B16="M",(IF(OR(J16=0,J16*VLOOKUP($A16,Partridge!$A$3:$J$73,4)&lt;1.5),0,INT(51.39*((INT(100*((((INT(100*J16))/100)*VLOOKUP($A16,Partridge!$A$3:$J$73,4))))/100-1.5)^1.05)))),IF($B16="F",(IF(OR(J16=0,J16*2*VLOOKUP($A16,Partridge!$A$3:$J$73,4)&lt;1.5),0,INT(56.0211*((INT(100*((((INT(100*J16))/100)*2*VLOOKUP($A16,Partridge!$A$3:$J$73,4))))/100-1.5)^1.05)))),"M/F?"))</f>
        <v>0</v>
      </c>
      <c r="L16" s="18"/>
      <c r="M16" s="21">
        <f>IF($B16="M",(IF(OR(L16=0,L16*VLOOKUP($A16,Partridge!$A$3:$J$73,5)&lt;1.5),0,INT(51.39*((INT(100*((((INT(100*L16))/100)*VLOOKUP($A16,Partridge!$A$3:$J$73,5))))/100-1.5)^1.05)))),IF($B16="F",(IF(OR(L16=0,L16*2*VLOOKUP($A16,Partridge!$A$3:$J$73,5)&lt;1.5),0,INT(56.02111*((INT(100*((((INT(100*L16))/100)*2*VLOOKUP($A16,Partridge!$A$3:$J$73,5))))/100-1.5)^1.05)))),"M/F?"))</f>
        <v>0</v>
      </c>
      <c r="N16" s="18">
        <v>11.2</v>
      </c>
      <c r="O16" s="21">
        <f>IF($B16="M",(IF(OR(N16=0,N16*VLOOKUP($A16,Partridge!$A$3:$J$73,6)&lt;1.5),0,INT(51.39*((INT(100*((((INT(100*N16))/100)*VLOOKUP($A16,Partridge!$A$3:$J$73,6))))/100-1.5)^1.05)))),IF($B16="F",(IF(OR(N16=0,N16*2*VLOOKUP($A16,Partridge!$A$3:$J$73,6)&lt;1.5),0,INT(56.0211*((INT(100*((((INT(100*N16))/100)*2*VLOOKUP($A16,Partridge!$A$3:$J$73,6))))/100-1.5)^1.05)))),"M/F?"))</f>
        <v>616</v>
      </c>
      <c r="P16" s="18">
        <v>7.3</v>
      </c>
      <c r="Q16" s="21">
        <f>IF($B16="M",(IF(OR(P16=0,P16*VLOOKUP($A16,Partridge!$A$3:$J$73,7)&lt;1.5),0,INT(51.39*((INT(100*((((INT(100*P16))/100)*VLOOKUP($A16,Partridge!$A$3:$J$73,7))))/100-1.5)^1.05)))),IF($B16="F",(IF(OR(P16=0,P16*2*VLOOKUP($A16,Partridge!$A$3:$J$73,7)&lt;1.5),0,INT(56.0211*((INT(100*((((INT(100*P16))/100)*2*VLOOKUP($A16,Partridge!$A$3:$J$73,7))))/100-1.5)^1.05)))),"M/F?"))</f>
        <v>633</v>
      </c>
      <c r="R16" s="18">
        <v>3.31</v>
      </c>
      <c r="S16" s="21">
        <f>IF($B16="M",(IF(OR(R16=0,R16*VLOOKUP($A16,Partridge!$A$3:$J$73,8)&lt;1.5),0,INT(51.39*((INT(100*((((INT(100*R16))/100)*VLOOKUP($A16,Partridge!$A$3:$J$73,8))))/100-1.5)^1.05)))),IF($B16="F",(IF(OR(R16=0,R16*2*VLOOKUP($A16,Partridge!$A$3:$J$73,8)&lt;1.5),0,INT(56.0211*((INT(100*((((INT(100*R16))/100)*2*VLOOKUP($A16,Partridge!$A$3:$J$73,8))))/100-1.5)^1.05)))),"M/F?"))</f>
        <v>562</v>
      </c>
      <c r="T16" s="18">
        <v>1.44</v>
      </c>
      <c r="U16" s="21">
        <f>IF($B16="M",(IF(OR(T16=0,T16*VLOOKUP($A16,Partridge!$A$3:$J$73,9)&lt;1.5),0,INT(51.39*((INT(100*((((INT(100*T16))/100)*VLOOKUP($A16,Partridge!$A$3:$J$73,9))))/100-1.5)^1.05)))),IF($B16="F",(IF(OR(T16=0,T16*2*VLOOKUP($A16,Partridge!$A$3:$J$73,9)&lt;1.5),0,INT(56.0211*((INT(100*((((INT(100*T16))/100)*2*VLOOKUP($A16,Partridge!$A$3:$J$73,9))))/100-1.5)^1.05)))),"M/F?"))</f>
        <v>474</v>
      </c>
      <c r="V16" s="18">
        <v>0.69</v>
      </c>
      <c r="W16" s="21">
        <f>IF($B16="M",(IF(OR(V16=0,V16*VLOOKUP($A16,Partridge!$A$3:$J$73,10)&lt;1.5),0,INT(51.39*((INT(100*((((INT(100*V16))/100)*VLOOKUP($A16,Partridge!$A$3:$J$73,10))))/100-1.5)^1.05)))),IF($B16="F",(IF(OR(V16=0,V16*2*VLOOKUP($A16,Partridge!$A$3:$J$73,10)&lt;1.5),0,INT(56.0211*((INT(100*((((INT(100*V16))/100)*2*VLOOKUP($A16,Partridge!$A$3:$J$73,10))))/100-1.5)^1.05)))),"M/F?"))</f>
        <v>450</v>
      </c>
      <c r="X16" s="27">
        <v>35658</v>
      </c>
    </row>
    <row r="17" spans="1:24" ht="12.75">
      <c r="A17" s="6">
        <v>47</v>
      </c>
      <c r="B17" s="34" t="s">
        <v>34</v>
      </c>
      <c r="C17" t="s">
        <v>86</v>
      </c>
      <c r="D17" t="s">
        <v>87</v>
      </c>
      <c r="E17" s="21">
        <f t="shared" si="0"/>
        <v>2197</v>
      </c>
      <c r="F17" s="18"/>
      <c r="G17" s="23">
        <f>IF($B17="M",(IF(OR(F17=0,F17*0.9308*VLOOKUP($A17,Partridge!$A$3:$J$73,2)&lt;1.5),0,INT(51.39*((INT(100*((((INT(100*F17))/100)*0.9308*VLOOKUP($A17,Partridge!$A$3:$J$73,2))))/100-1.5)^1.05)))),IF($B17="F",(IF(OR(F17=0,F17*2*0.9308*VLOOKUP($A17,Partridge!$A$3:$J$73,2)&lt;1.5),0,INT(56.0211*((INT(100*((((INT(100*F17))/100)*2*0.9308*VLOOKUP($A17,Partridge!$A$3:$J$73,2))))/100-1.5)^1.05)))),"M/F?"))</f>
        <v>0</v>
      </c>
      <c r="H17" s="18"/>
      <c r="I17" s="21">
        <f>IF($B17="M",(IF(OR(H17=0,H17*VLOOKUP($A17,Partridge!$A$3:$J$73,3)&lt;1.5),0,INT(51.39*((INT(100*((((INT(100*H17))/100)*VLOOKUP($A17,Partridge!$A$3:$J$73,3))))/100-1.5)^1.05)))),IF($B17="F",(IF(OR(H17=0,H17*2*VLOOKUP($A17,Partridge!$A$3:$J$73,3)&lt;1.5),0,INT(56.0211*((INT(100*((((INT(100*H17))/100)*2*VLOOKUP($A17,Partridge!$A$3:$J$73,3))))/100-1.5)^1.05)))),"M/F?"))</f>
        <v>0</v>
      </c>
      <c r="J17" s="18"/>
      <c r="K17" s="21">
        <f>IF($B17="M",(IF(OR(J17=0,J17*VLOOKUP($A17,Partridge!$A$3:$J$73,4)&lt;1.5),0,INT(51.39*((INT(100*((((INT(100*J17))/100)*VLOOKUP($A17,Partridge!$A$3:$J$73,4))))/100-1.5)^1.05)))),IF($B17="F",(IF(OR(J17=0,J17*2*VLOOKUP($A17,Partridge!$A$3:$J$73,4)&lt;1.5),0,INT(56.0211*((INT(100*((((INT(100*J17))/100)*2*VLOOKUP($A17,Partridge!$A$3:$J$73,4))))/100-1.5)^1.05)))),"M/F?"))</f>
        <v>0</v>
      </c>
      <c r="L17" s="18"/>
      <c r="M17" s="21">
        <f>IF($B17="M",(IF(OR(L17=0,L17*VLOOKUP($A17,Partridge!$A$3:$J$73,5)&lt;1.5),0,INT(51.39*((INT(100*((((INT(100*L17))/100)*VLOOKUP($A17,Partridge!$A$3:$J$73,5))))/100-1.5)^1.05)))),IF($B17="F",(IF(OR(L17=0,L17*2*VLOOKUP($A17,Partridge!$A$3:$J$73,5)&lt;1.5),0,INT(56.02111*((INT(100*((((INT(100*L17))/100)*2*VLOOKUP($A17,Partridge!$A$3:$J$73,5))))/100-1.5)^1.05)))),"M/F?"))</f>
        <v>0</v>
      </c>
      <c r="N17" s="18">
        <v>8.98</v>
      </c>
      <c r="O17" s="21">
        <f>IF($B17="M",(IF(OR(N17=0,N17*VLOOKUP($A17,Partridge!$A$3:$J$73,6)&lt;1.5),0,INT(51.39*((INT(100*((((INT(100*N17))/100)*VLOOKUP($A17,Partridge!$A$3:$J$73,6))))/100-1.5)^1.05)))),IF($B17="F",(IF(OR(N17=0,N17*2*VLOOKUP($A17,Partridge!$A$3:$J$73,6)&lt;1.5),0,INT(56.0211*((INT(100*((((INT(100*N17))/100)*2*VLOOKUP($A17,Partridge!$A$3:$J$73,6))))/100-1.5)^1.05)))),"M/F?"))</f>
        <v>489</v>
      </c>
      <c r="P17" s="18">
        <v>5.86</v>
      </c>
      <c r="Q17" s="21">
        <f>IF($B17="M",(IF(OR(P17=0,P17*VLOOKUP($A17,Partridge!$A$3:$J$73,7)&lt;1.5),0,INT(51.39*((INT(100*((((INT(100*P17))/100)*VLOOKUP($A17,Partridge!$A$3:$J$73,7))))/100-1.5)^1.05)))),IF($B17="F",(IF(OR(P17=0,P17*2*VLOOKUP($A17,Partridge!$A$3:$J$73,7)&lt;1.5),0,INT(56.0211*((INT(100*((((INT(100*P17))/100)*2*VLOOKUP($A17,Partridge!$A$3:$J$73,7))))/100-1.5)^1.05)))),"M/F?"))</f>
        <v>504</v>
      </c>
      <c r="R17" s="18">
        <v>2.72</v>
      </c>
      <c r="S17" s="21">
        <f>IF($B17="M",(IF(OR(R17=0,R17*VLOOKUP($A17,Partridge!$A$3:$J$73,8)&lt;1.5),0,INT(51.39*((INT(100*((((INT(100*R17))/100)*VLOOKUP($A17,Partridge!$A$3:$J$73,8))))/100-1.5)^1.05)))),IF($B17="F",(IF(OR(R17=0,R17*2*VLOOKUP($A17,Partridge!$A$3:$J$73,8)&lt;1.5),0,INT(56.0211*((INT(100*((((INT(100*R17))/100)*2*VLOOKUP($A17,Partridge!$A$3:$J$73,8))))/100-1.5)^1.05)))),"M/F?"))</f>
        <v>460</v>
      </c>
      <c r="T17" s="18">
        <v>1.14</v>
      </c>
      <c r="U17" s="21">
        <f>IF($B17="M",(IF(OR(T17=0,T17*VLOOKUP($A17,Partridge!$A$3:$J$73,9)&lt;1.5),0,INT(51.39*((INT(100*((((INT(100*T17))/100)*VLOOKUP($A17,Partridge!$A$3:$J$73,9))))/100-1.5)^1.05)))),IF($B17="F",(IF(OR(T17=0,T17*2*VLOOKUP($A17,Partridge!$A$3:$J$73,9)&lt;1.5),0,INT(56.0211*((INT(100*((((INT(100*T17))/100)*2*VLOOKUP($A17,Partridge!$A$3:$J$73,9))))/100-1.5)^1.05)))),"M/F?"))</f>
        <v>368</v>
      </c>
      <c r="V17" s="18">
        <v>0.58</v>
      </c>
      <c r="W17" s="21">
        <f>IF($B17="M",(IF(OR(V17=0,V17*VLOOKUP($A17,Partridge!$A$3:$J$73,10)&lt;1.5),0,INT(51.39*((INT(100*((((INT(100*V17))/100)*VLOOKUP($A17,Partridge!$A$3:$J$73,10))))/100-1.5)^1.05)))),IF($B17="F",(IF(OR(V17=0,V17*2*VLOOKUP($A17,Partridge!$A$3:$J$73,10)&lt;1.5),0,INT(56.0211*((INT(100*((((INT(100*V17))/100)*2*VLOOKUP($A17,Partridge!$A$3:$J$73,10))))/100-1.5)^1.05)))),"M/F?"))</f>
        <v>376</v>
      </c>
      <c r="X17" s="27">
        <v>35658</v>
      </c>
    </row>
    <row r="18" spans="1:24" ht="12.75">
      <c r="A18" s="6">
        <v>45</v>
      </c>
      <c r="B18" s="34" t="s">
        <v>34</v>
      </c>
      <c r="C18" t="s">
        <v>44</v>
      </c>
      <c r="D18" t="s">
        <v>52</v>
      </c>
      <c r="E18" s="21">
        <f t="shared" si="0"/>
        <v>692</v>
      </c>
      <c r="F18" s="18"/>
      <c r="G18" s="23">
        <f>IF($B18="M",(IF(OR(F18=0,F18*0.9308*VLOOKUP($A18,Partridge!$A$3:$J$73,2)&lt;1.5),0,INT(51.39*((INT(100*((((INT(100*F18))/100)*0.9308*VLOOKUP($A18,Partridge!$A$3:$J$73,2))))/100-1.5)^1.05)))),IF($B18="F",(IF(OR(F18=0,F18*2*0.9308*VLOOKUP($A18,Partridge!$A$3:$J$73,2)&lt;1.5),0,INT(56.0211*((INT(100*((((INT(100*F18))/100)*2*0.9308*VLOOKUP($A18,Partridge!$A$3:$J$73,2))))/100-1.5)^1.05)))),"M/F?"))</f>
        <v>0</v>
      </c>
      <c r="H18" s="18"/>
      <c r="I18" s="21">
        <f>IF($B18="M",(IF(OR(H18=0,H18*VLOOKUP($A18,Partridge!$A$3:$J$73,3)&lt;1.5),0,INT(51.39*((INT(100*((((INT(100*H18))/100)*VLOOKUP($A18,Partridge!$A$3:$J$73,3))))/100-1.5)^1.05)))),IF($B18="F",(IF(OR(H18=0,H18*2*VLOOKUP($A18,Partridge!$A$3:$J$73,3)&lt;1.5),0,INT(56.0211*((INT(100*((((INT(100*H18))/100)*2*VLOOKUP($A18,Partridge!$A$3:$J$73,3))))/100-1.5)^1.05)))),"M/F?"))</f>
        <v>0</v>
      </c>
      <c r="J18" s="18"/>
      <c r="K18" s="21">
        <f>IF($B18="M",(IF(OR(J18=0,J18*VLOOKUP($A18,Partridge!$A$3:$J$73,4)&lt;1.5),0,INT(51.39*((INT(100*((((INT(100*J18))/100)*VLOOKUP($A18,Partridge!$A$3:$J$73,4))))/100-1.5)^1.05)))),IF($B18="F",(IF(OR(J18=0,J18*2*VLOOKUP($A18,Partridge!$A$3:$J$73,4)&lt;1.5),0,INT(56.0211*((INT(100*((((INT(100*J18))/100)*2*VLOOKUP($A18,Partridge!$A$3:$J$73,4))))/100-1.5)^1.05)))),"M/F?"))</f>
        <v>0</v>
      </c>
      <c r="L18" s="18"/>
      <c r="M18" s="21">
        <f>IF($B18="M",(IF(OR(L18=0,L18*VLOOKUP($A18,Partridge!$A$3:$J$73,5)&lt;1.5),0,INT(51.39*((INT(100*((((INT(100*L18))/100)*VLOOKUP($A18,Partridge!$A$3:$J$73,5))))/100-1.5)^1.05)))),IF($B18="F",(IF(OR(L18=0,L18*2*VLOOKUP($A18,Partridge!$A$3:$J$73,5)&lt;1.5),0,INT(56.02111*((INT(100*((((INT(100*L18))/100)*2*VLOOKUP($A18,Partridge!$A$3:$J$73,5))))/100-1.5)^1.05)))),"M/F?"))</f>
        <v>0</v>
      </c>
      <c r="N18" s="18">
        <v>7.36</v>
      </c>
      <c r="O18" s="21">
        <f>IF($B18="M",(IF(OR(N18=0,N18*VLOOKUP($A18,Partridge!$A$3:$J$73,6)&lt;1.5),0,INT(51.39*((INT(100*((((INT(100*N18))/100)*VLOOKUP($A18,Partridge!$A$3:$J$73,6))))/100-1.5)^1.05)))),IF($B18="F",(IF(OR(N18=0,N18*2*VLOOKUP($A18,Partridge!$A$3:$J$73,6)&lt;1.5),0,INT(56.0211*((INT(100*((((INT(100*N18))/100)*2*VLOOKUP($A18,Partridge!$A$3:$J$73,6))))/100-1.5)^1.05)))),"M/F?"))</f>
        <v>366</v>
      </c>
      <c r="P18" s="18">
        <v>4.3</v>
      </c>
      <c r="Q18" s="21">
        <f>IF($B18="M",(IF(OR(P18=0,P18*VLOOKUP($A18,Partridge!$A$3:$J$73,7)&lt;1.5),0,INT(51.39*((INT(100*((((INT(100*P18))/100)*VLOOKUP($A18,Partridge!$A$3:$J$73,7))))/100-1.5)^1.05)))),IF($B18="F",(IF(OR(P18=0,P18*2*VLOOKUP($A18,Partridge!$A$3:$J$73,7)&lt;1.5),0,INT(56.0211*((INT(100*((((INT(100*P18))/100)*2*VLOOKUP($A18,Partridge!$A$3:$J$73,7))))/100-1.5)^1.05)))),"M/F?"))</f>
        <v>326</v>
      </c>
      <c r="R18" s="18"/>
      <c r="S18" s="21">
        <f>IF($B18="M",(IF(OR(R18=0,R18*VLOOKUP($A18,Partridge!$A$3:$J$73,8)&lt;1.5),0,INT(51.39*((INT(100*((((INT(100*R18))/100)*VLOOKUP($A18,Partridge!$A$3:$J$73,8))))/100-1.5)^1.05)))),IF($B18="F",(IF(OR(R18=0,R18*2*VLOOKUP($A18,Partridge!$A$3:$J$73,8)&lt;1.5),0,INT(56.0211*((INT(100*((((INT(100*R18))/100)*2*VLOOKUP($A18,Partridge!$A$3:$J$73,8))))/100-1.5)^1.05)))),"M/F?"))</f>
        <v>0</v>
      </c>
      <c r="T18" s="18"/>
      <c r="U18" s="21">
        <f>IF($B18="M",(IF(OR(T18=0,T18*VLOOKUP($A18,Partridge!$A$3:$J$73,9)&lt;1.5),0,INT(51.39*((INT(100*((((INT(100*T18))/100)*VLOOKUP($A18,Partridge!$A$3:$J$73,9))))/100-1.5)^1.05)))),IF($B18="F",(IF(OR(T18=0,T18*2*VLOOKUP($A18,Partridge!$A$3:$J$73,9)&lt;1.5),0,INT(56.0211*((INT(100*((((INT(100*T18))/100)*2*VLOOKUP($A18,Partridge!$A$3:$J$73,9))))/100-1.5)^1.05)))),"M/F?"))</f>
        <v>0</v>
      </c>
      <c r="V18" s="18"/>
      <c r="W18" s="21">
        <f>IF($B18="M",(IF(OR(V18=0,V18*VLOOKUP($A18,Partridge!$A$3:$J$73,10)&lt;1.5),0,INT(51.39*((INT(100*((((INT(100*V18))/100)*VLOOKUP($A18,Partridge!$A$3:$J$73,10))))/100-1.5)^1.05)))),IF($B18="F",(IF(OR(V18=0,V18*2*VLOOKUP($A18,Partridge!$A$3:$J$73,10)&lt;1.5),0,INT(56.0211*((INT(100*((((INT(100*V18))/100)*2*VLOOKUP($A18,Partridge!$A$3:$J$73,10))))/100-1.5)^1.05)))),"M/F?"))</f>
        <v>0</v>
      </c>
      <c r="X18" s="27">
        <v>35658</v>
      </c>
    </row>
    <row r="19" spans="1:26" ht="12.75">
      <c r="A19" s="6">
        <v>54</v>
      </c>
      <c r="B19" s="34" t="s">
        <v>34</v>
      </c>
      <c r="C19" t="s">
        <v>88</v>
      </c>
      <c r="D19" t="s">
        <v>89</v>
      </c>
      <c r="E19" s="21">
        <f t="shared" si="0"/>
        <v>4680</v>
      </c>
      <c r="F19" s="18"/>
      <c r="G19" s="23">
        <f>IF($B19="M",(IF(OR(F19=0,F19*0.9308*VLOOKUP($A19,Partridge!$A$3:$J$73,2)&lt;1.5),0,INT(51.39*((INT(100*((((INT(100*F19))/100)*0.9308*VLOOKUP($A19,Partridge!$A$3:$J$73,2))))/100-1.5)^1.05)))),IF($B19="F",(IF(OR(F19=0,F19*2*0.9308*VLOOKUP($A19,Partridge!$A$3:$J$73,2)&lt;1.5),0,INT(56.0211*((INT(100*((((INT(100*F19))/100)*2*0.9308*VLOOKUP($A19,Partridge!$A$3:$J$73,2))))/100-1.5)^1.05)))),"M/F?"))</f>
        <v>0</v>
      </c>
      <c r="H19" s="18"/>
      <c r="I19" s="21">
        <f>IF($B19="M",(IF(OR(H19=0,H19*VLOOKUP($A19,Partridge!$A$3:$J$73,3)&lt;1.5),0,INT(51.39*((INT(100*((((INT(100*H19))/100)*VLOOKUP($A19,Partridge!$A$3:$J$73,3))))/100-1.5)^1.05)))),IF($B19="F",(IF(OR(H19=0,H19*2*VLOOKUP($A19,Partridge!$A$3:$J$73,3)&lt;1.5),0,INT(56.0211*((INT(100*((((INT(100*H19))/100)*2*VLOOKUP($A19,Partridge!$A$3:$J$73,3))))/100-1.5)^1.05)))),"M/F?"))</f>
        <v>0</v>
      </c>
      <c r="J19" s="18"/>
      <c r="K19" s="21">
        <f>IF($B19="M",(IF(OR(J19=0,J19*VLOOKUP($A19,Partridge!$A$3:$J$73,4)&lt;1.5),0,INT(51.39*((INT(100*((((INT(100*J19))/100)*VLOOKUP($A19,Partridge!$A$3:$J$73,4))))/100-1.5)^1.05)))),IF($B19="F",(IF(OR(J19=0,J19*2*VLOOKUP($A19,Partridge!$A$3:$J$73,4)&lt;1.5),0,INT(56.0211*((INT(100*((((INT(100*J19))/100)*2*VLOOKUP($A19,Partridge!$A$3:$J$73,4))))/100-1.5)^1.05)))),"M/F?"))</f>
        <v>0</v>
      </c>
      <c r="L19" s="18"/>
      <c r="M19" s="21">
        <f>IF($B19="M",(IF(OR(L19=0,L19*VLOOKUP($A19,Partridge!$A$3:$J$73,5)&lt;1.5),0,INT(51.39*((INT(100*((((INT(100*L19))/100)*VLOOKUP($A19,Partridge!$A$3:$J$73,5))))/100-1.5)^1.05)))),IF($B19="F",(IF(OR(L19=0,L19*2*VLOOKUP($A19,Partridge!$A$3:$J$73,5)&lt;1.5),0,INT(56.02111*((INT(100*((((INT(100*L19))/100)*2*VLOOKUP($A19,Partridge!$A$3:$J$73,5))))/100-1.5)^1.05)))),"M/F?"))</f>
        <v>0</v>
      </c>
      <c r="N19" s="18">
        <v>16.32</v>
      </c>
      <c r="O19" s="21">
        <f>IF($B19="M",(IF(OR(N19=0,N19*VLOOKUP($A19,Partridge!$A$3:$J$73,6)&lt;1.5),0,INT(51.39*((INT(100*((((INT(100*N19))/100)*VLOOKUP($A19,Partridge!$A$3:$J$73,6))))/100-1.5)^1.05)))),IF($B19="F",(IF(OR(N19=0,N19*2*VLOOKUP($A19,Partridge!$A$3:$J$73,6)&lt;1.5),0,INT(56.0211*((INT(100*((((INT(100*N19))/100)*2*VLOOKUP($A19,Partridge!$A$3:$J$73,6))))/100-1.5)^1.05)))),"M/F?"))</f>
        <v>1145</v>
      </c>
      <c r="P19" s="18">
        <v>9.71</v>
      </c>
      <c r="Q19" s="21">
        <f>IF($B19="M",(IF(OR(P19=0,P19*VLOOKUP($A19,Partridge!$A$3:$J$73,7)&lt;1.5),0,INT(51.39*((INT(100*((((INT(100*P19))/100)*VLOOKUP($A19,Partridge!$A$3:$J$73,7))))/100-1.5)^1.05)))),IF($B19="F",(IF(OR(P19=0,P19*2*VLOOKUP($A19,Partridge!$A$3:$J$73,7)&lt;1.5),0,INT(56.0211*((INT(100*((((INT(100*P19))/100)*2*VLOOKUP($A19,Partridge!$A$3:$J$73,7))))/100-1.5)^1.05)))),"M/F?"))</f>
        <v>1068</v>
      </c>
      <c r="R19" s="18">
        <v>3.84</v>
      </c>
      <c r="S19" s="21">
        <f>IF($B19="M",(IF(OR(R19=0,R19*VLOOKUP($A19,Partridge!$A$3:$J$73,8)&lt;1.5),0,INT(51.39*((INT(100*((((INT(100*R19))/100)*VLOOKUP($A19,Partridge!$A$3:$J$73,8))))/100-1.5)^1.05)))),IF($B19="F",(IF(OR(R19=0,R19*2*VLOOKUP($A19,Partridge!$A$3:$J$73,8)&lt;1.5),0,INT(56.0211*((INT(100*((((INT(100*R19))/100)*2*VLOOKUP($A19,Partridge!$A$3:$J$73,8))))/100-1.5)^1.05)))),"M/F?"))</f>
        <v>816</v>
      </c>
      <c r="T19" s="18">
        <v>1.74</v>
      </c>
      <c r="U19" s="21">
        <f>IF($B19="M",(IF(OR(T19=0,T19*VLOOKUP($A19,Partridge!$A$3:$J$73,9)&lt;1.5),0,INT(51.39*((INT(100*((((INT(100*T19))/100)*VLOOKUP($A19,Partridge!$A$3:$J$73,9))))/100-1.5)^1.05)))),IF($B19="F",(IF(OR(T19=0,T19*2*VLOOKUP($A19,Partridge!$A$3:$J$73,9)&lt;1.5),0,INT(56.0211*((INT(100*((((INT(100*T19))/100)*2*VLOOKUP($A19,Partridge!$A$3:$J$73,9))))/100-1.5)^1.05)))),"M/F?"))</f>
        <v>727</v>
      </c>
      <c r="V19" s="18">
        <v>1.07</v>
      </c>
      <c r="W19" s="21">
        <f>IF($B19="M",(IF(OR(V19=0,V19*VLOOKUP($A19,Partridge!$A$3:$J$73,10)&lt;1.5),0,INT(51.39*((INT(100*((((INT(100*V19))/100)*VLOOKUP($A19,Partridge!$A$3:$J$73,10))))/100-1.5)^1.05)))),IF($B19="F",(IF(OR(V19=0,V19*2*VLOOKUP($A19,Partridge!$A$3:$J$73,10)&lt;1.5),0,INT(56.0211*((INT(100*((((INT(100*V19))/100)*2*VLOOKUP($A19,Partridge!$A$3:$J$73,10))))/100-1.5)^1.05)))),"M/F?"))</f>
        <v>924</v>
      </c>
      <c r="X19" s="27">
        <v>35658</v>
      </c>
      <c r="Z19" s="12" t="s">
        <v>108</v>
      </c>
    </row>
    <row r="20" spans="1:26" ht="12.75">
      <c r="A20" s="6">
        <v>53</v>
      </c>
      <c r="B20" s="34" t="s">
        <v>34</v>
      </c>
      <c r="C20" t="s">
        <v>47</v>
      </c>
      <c r="D20" t="s">
        <v>53</v>
      </c>
      <c r="E20" s="21">
        <f t="shared" si="0"/>
        <v>1843</v>
      </c>
      <c r="F20" s="18"/>
      <c r="G20" s="23">
        <f>IF($B20="M",(IF(OR(F20=0,F20*0.9308*VLOOKUP($A20,Partridge!$A$3:$J$73,2)&lt;1.5),0,INT(51.39*((INT(100*((((INT(100*F20))/100)*0.9308*VLOOKUP($A20,Partridge!$A$3:$J$73,2))))/100-1.5)^1.05)))),IF($B20="F",(IF(OR(F20=0,F20*2*0.9308*VLOOKUP($A20,Partridge!$A$3:$J$73,2)&lt;1.5),0,INT(56.0211*((INT(100*((((INT(100*F20))/100)*2*0.9308*VLOOKUP($A20,Partridge!$A$3:$J$73,2))))/100-1.5)^1.05)))),"M/F?"))</f>
        <v>0</v>
      </c>
      <c r="H20" s="18"/>
      <c r="I20" s="21">
        <f>IF($B20="M",(IF(OR(H20=0,H20*VLOOKUP($A20,Partridge!$A$3:$J$73,3)&lt;1.5),0,INT(51.39*((INT(100*((((INT(100*H20))/100)*VLOOKUP($A20,Partridge!$A$3:$J$73,3))))/100-1.5)^1.05)))),IF($B20="F",(IF(OR(H20=0,H20*2*VLOOKUP($A20,Partridge!$A$3:$J$73,3)&lt;1.5),0,INT(56.0211*((INT(100*((((INT(100*H20))/100)*2*VLOOKUP($A20,Partridge!$A$3:$J$73,3))))/100-1.5)^1.05)))),"M/F?"))</f>
        <v>0</v>
      </c>
      <c r="J20" s="18"/>
      <c r="K20" s="21">
        <f>IF($B20="M",(IF(OR(J20=0,J20*VLOOKUP($A20,Partridge!$A$3:$J$73,4)&lt;1.5),0,INT(51.39*((INT(100*((((INT(100*J20))/100)*VLOOKUP($A20,Partridge!$A$3:$J$73,4))))/100-1.5)^1.05)))),IF($B20="F",(IF(OR(J20=0,J20*2*VLOOKUP($A20,Partridge!$A$3:$J$73,4)&lt;1.5),0,INT(56.0211*((INT(100*((((INT(100*J20))/100)*2*VLOOKUP($A20,Partridge!$A$3:$J$73,4))))/100-1.5)^1.05)))),"M/F?"))</f>
        <v>0</v>
      </c>
      <c r="L20" s="18"/>
      <c r="M20" s="21">
        <f>IF($B20="M",(IF(OR(L20=0,L20*VLOOKUP($A20,Partridge!$A$3:$J$73,5)&lt;1.5),0,INT(51.39*((INT(100*((((INT(100*L20))/100)*VLOOKUP($A20,Partridge!$A$3:$J$73,5))))/100-1.5)^1.05)))),IF($B20="F",(IF(OR(L20=0,L20*2*VLOOKUP($A20,Partridge!$A$3:$J$73,5)&lt;1.5),0,INT(56.02111*((INT(100*((((INT(100*L20))/100)*2*VLOOKUP($A20,Partridge!$A$3:$J$73,5))))/100-1.5)^1.05)))),"M/F?"))</f>
        <v>0</v>
      </c>
      <c r="N20" s="18">
        <v>13.73</v>
      </c>
      <c r="O20" s="21">
        <f>IF($B20="M",(IF(OR(N20=0,N20*VLOOKUP($A20,Partridge!$A$3:$J$73,6)&lt;1.5),0,INT(51.39*((INT(100*((((INT(100*N20))/100)*VLOOKUP($A20,Partridge!$A$3:$J$73,6))))/100-1.5)^1.05)))),IF($B20="F",(IF(OR(N20=0,N20*2*VLOOKUP($A20,Partridge!$A$3:$J$73,6)&lt;1.5),0,INT(56.0211*((INT(100*((((INT(100*N20))/100)*2*VLOOKUP($A20,Partridge!$A$3:$J$73,6))))/100-1.5)^1.05)))),"M/F?"))</f>
        <v>919</v>
      </c>
      <c r="P20" s="18">
        <v>8.73</v>
      </c>
      <c r="Q20" s="21">
        <f>IF($B20="M",(IF(OR(P20=0,P20*VLOOKUP($A20,Partridge!$A$3:$J$73,7)&lt;1.5),0,INT(51.39*((INT(100*((((INT(100*P20))/100)*VLOOKUP($A20,Partridge!$A$3:$J$73,7))))/100-1.5)^1.05)))),IF($B20="F",(IF(OR(P20=0,P20*2*VLOOKUP($A20,Partridge!$A$3:$J$73,7)&lt;1.5),0,INT(56.0211*((INT(100*((((INT(100*P20))/100)*2*VLOOKUP($A20,Partridge!$A$3:$J$73,7))))/100-1.5)^1.05)))),"M/F?"))</f>
        <v>924</v>
      </c>
      <c r="R20" s="18"/>
      <c r="S20" s="21">
        <f>IF($B20="M",(IF(OR(R20=0,R20*VLOOKUP($A20,Partridge!$A$3:$J$73,8)&lt;1.5),0,INT(51.39*((INT(100*((((INT(100*R20))/100)*VLOOKUP($A20,Partridge!$A$3:$J$73,8))))/100-1.5)^1.05)))),IF($B20="F",(IF(OR(R20=0,R20*2*VLOOKUP($A20,Partridge!$A$3:$J$73,8)&lt;1.5),0,INT(56.0211*((INT(100*((((INT(100*R20))/100)*2*VLOOKUP($A20,Partridge!$A$3:$J$73,8))))/100-1.5)^1.05)))),"M/F?"))</f>
        <v>0</v>
      </c>
      <c r="T20" s="18"/>
      <c r="U20" s="21">
        <f>IF($B20="M",(IF(OR(T20=0,T20*VLOOKUP($A20,Partridge!$A$3:$J$73,9)&lt;1.5),0,INT(51.39*((INT(100*((((INT(100*T20))/100)*VLOOKUP($A20,Partridge!$A$3:$J$73,9))))/100-1.5)^1.05)))),IF($B20="F",(IF(OR(T20=0,T20*2*VLOOKUP($A20,Partridge!$A$3:$J$73,9)&lt;1.5),0,INT(56.0211*((INT(100*((((INT(100*T20))/100)*2*VLOOKUP($A20,Partridge!$A$3:$J$73,9))))/100-1.5)^1.05)))),"M/F?"))</f>
        <v>0</v>
      </c>
      <c r="V20" s="18"/>
      <c r="W20" s="21">
        <f>IF($B20="M",(IF(OR(V20=0,V20*VLOOKUP($A20,Partridge!$A$3:$J$73,10)&lt;1.5),0,INT(51.39*((INT(100*((((INT(100*V20))/100)*VLOOKUP($A20,Partridge!$A$3:$J$73,10))))/100-1.5)^1.05)))),IF($B20="F",(IF(OR(V20=0,V20*2*VLOOKUP($A20,Partridge!$A$3:$J$73,10)&lt;1.5),0,INT(56.0211*((INT(100*((((INT(100*V20))/100)*2*VLOOKUP($A20,Partridge!$A$3:$J$73,10))))/100-1.5)^1.05)))),"M/F?"))</f>
        <v>0</v>
      </c>
      <c r="X20" s="27">
        <v>35658</v>
      </c>
      <c r="Z20" s="12" t="s">
        <v>105</v>
      </c>
    </row>
    <row r="21" spans="1:26" ht="12.75">
      <c r="A21" s="6">
        <v>50</v>
      </c>
      <c r="B21" s="34" t="s">
        <v>34</v>
      </c>
      <c r="C21" t="s">
        <v>90</v>
      </c>
      <c r="D21" t="s">
        <v>91</v>
      </c>
      <c r="E21" s="21">
        <f t="shared" si="0"/>
        <v>3182</v>
      </c>
      <c r="F21" s="18"/>
      <c r="G21" s="23">
        <f>IF($B21="M",(IF(OR(F21=0,F21*0.9308*VLOOKUP($A21,Partridge!$A$3:$J$73,2)&lt;1.5),0,INT(51.39*((INT(100*((((INT(100*F21))/100)*0.9308*VLOOKUP($A21,Partridge!$A$3:$J$73,2))))/100-1.5)^1.05)))),IF($B21="F",(IF(OR(F21=0,F21*2*0.9308*VLOOKUP($A21,Partridge!$A$3:$J$73,2)&lt;1.5),0,INT(56.0211*((INT(100*((((INT(100*F21))/100)*2*0.9308*VLOOKUP($A21,Partridge!$A$3:$J$73,2))))/100-1.5)^1.05)))),"M/F?"))</f>
        <v>0</v>
      </c>
      <c r="H21" s="18"/>
      <c r="I21" s="21">
        <f>IF($B21="M",(IF(OR(H21=0,H21*VLOOKUP($A21,Partridge!$A$3:$J$73,3)&lt;1.5),0,INT(51.39*((INT(100*((((INT(100*H21))/100)*VLOOKUP($A21,Partridge!$A$3:$J$73,3))))/100-1.5)^1.05)))),IF($B21="F",(IF(OR(H21=0,H21*2*VLOOKUP($A21,Partridge!$A$3:$J$73,3)&lt;1.5),0,INT(56.0211*((INT(100*((((INT(100*H21))/100)*2*VLOOKUP($A21,Partridge!$A$3:$J$73,3))))/100-1.5)^1.05)))),"M/F?"))</f>
        <v>0</v>
      </c>
      <c r="J21" s="18"/>
      <c r="K21" s="21">
        <f>IF($B21="M",(IF(OR(J21=0,J21*VLOOKUP($A21,Partridge!$A$3:$J$73,4)&lt;1.5),0,INT(51.39*((INT(100*((((INT(100*J21))/100)*VLOOKUP($A21,Partridge!$A$3:$J$73,4))))/100-1.5)^1.05)))),IF($B21="F",(IF(OR(J21=0,J21*2*VLOOKUP($A21,Partridge!$A$3:$J$73,4)&lt;1.5),0,INT(56.0211*((INT(100*((((INT(100*J21))/100)*2*VLOOKUP($A21,Partridge!$A$3:$J$73,4))))/100-1.5)^1.05)))),"M/F?"))</f>
        <v>0</v>
      </c>
      <c r="L21" s="18"/>
      <c r="M21" s="21">
        <f>IF($B21="M",(IF(OR(L21=0,L21*VLOOKUP($A21,Partridge!$A$3:$J$73,5)&lt;1.5),0,INT(51.39*((INT(100*((((INT(100*L21))/100)*VLOOKUP($A21,Partridge!$A$3:$J$73,5))))/100-1.5)^1.05)))),IF($B21="F",(IF(OR(L21=0,L21*2*VLOOKUP($A21,Partridge!$A$3:$J$73,5)&lt;1.5),0,INT(56.02111*((INT(100*((((INT(100*L21))/100)*2*VLOOKUP($A21,Partridge!$A$3:$J$73,5))))/100-1.5)^1.05)))),"M/F?"))</f>
        <v>0</v>
      </c>
      <c r="N21" s="18">
        <v>11.8</v>
      </c>
      <c r="O21" s="21">
        <f>IF($B21="M",(IF(OR(N21=0,N21*VLOOKUP($A21,Partridge!$A$3:$J$73,6)&lt;1.5),0,INT(51.39*((INT(100*((((INT(100*N21))/100)*VLOOKUP($A21,Partridge!$A$3:$J$73,6))))/100-1.5)^1.05)))),IF($B21="F",(IF(OR(N21=0,N21*2*VLOOKUP($A21,Partridge!$A$3:$J$73,6)&lt;1.5),0,INT(56.0211*((INT(100*((((INT(100*N21))/100)*2*VLOOKUP($A21,Partridge!$A$3:$J$73,6))))/100-1.5)^1.05)))),"M/F?"))</f>
        <v>723</v>
      </c>
      <c r="P21" s="18">
        <v>6.48</v>
      </c>
      <c r="Q21" s="21">
        <f>IF($B21="M",(IF(OR(P21=0,P21*VLOOKUP($A21,Partridge!$A$3:$J$73,7)&lt;1.5),0,INT(51.39*((INT(100*((((INT(100*P21))/100)*VLOOKUP($A21,Partridge!$A$3:$J$73,7))))/100-1.5)^1.05)))),IF($B21="F",(IF(OR(P21=0,P21*2*VLOOKUP($A21,Partridge!$A$3:$J$73,7)&lt;1.5),0,INT(56.0211*((INT(100*((((INT(100*P21))/100)*2*VLOOKUP($A21,Partridge!$A$3:$J$73,7))))/100-1.5)^1.05)))),"M/F?"))</f>
        <v>608</v>
      </c>
      <c r="R21" s="18">
        <v>2.99</v>
      </c>
      <c r="S21" s="21">
        <f>IF($B21="M",(IF(OR(R21=0,R21*VLOOKUP($A21,Partridge!$A$3:$J$73,8)&lt;1.5),0,INT(51.39*((INT(100*((((INT(100*R21))/100)*VLOOKUP($A21,Partridge!$A$3:$J$73,8))))/100-1.5)^1.05)))),IF($B21="F",(IF(OR(R21=0,R21*2*VLOOKUP($A21,Partridge!$A$3:$J$73,8)&lt;1.5),0,INT(56.0211*((INT(100*((((INT(100*R21))/100)*2*VLOOKUP($A21,Partridge!$A$3:$J$73,8))))/100-1.5)^1.05)))),"M/F?"))</f>
        <v>553</v>
      </c>
      <c r="T21" s="18">
        <v>1.64</v>
      </c>
      <c r="U21" s="21">
        <f>IF($B21="M",(IF(OR(T21=0,T21*VLOOKUP($A21,Partridge!$A$3:$J$73,9)&lt;1.5),0,INT(51.39*((INT(100*((((INT(100*T21))/100)*VLOOKUP($A21,Partridge!$A$3:$J$73,9))))/100-1.5)^1.05)))),IF($B21="F",(IF(OR(T21=0,T21*2*VLOOKUP($A21,Partridge!$A$3:$J$73,9)&lt;1.5),0,INT(56.0211*((INT(100*((((INT(100*T21))/100)*2*VLOOKUP($A21,Partridge!$A$3:$J$73,9))))/100-1.5)^1.05)))),"M/F?"))</f>
        <v>617</v>
      </c>
      <c r="V21" s="18">
        <v>0.89</v>
      </c>
      <c r="W21" s="21">
        <f>IF($B21="M",(IF(OR(V21=0,V21*VLOOKUP($A21,Partridge!$A$3:$J$73,10)&lt;1.5),0,INT(51.39*((INT(100*((((INT(100*V21))/100)*VLOOKUP($A21,Partridge!$A$3:$J$73,10))))/100-1.5)^1.05)))),IF($B21="F",(IF(OR(V21=0,V21*2*VLOOKUP($A21,Partridge!$A$3:$J$73,10)&lt;1.5),0,INT(56.0211*((INT(100*((((INT(100*V21))/100)*2*VLOOKUP($A21,Partridge!$A$3:$J$73,10))))/100-1.5)^1.05)))),"M/F?"))</f>
        <v>681</v>
      </c>
      <c r="X21" s="27">
        <v>35658</v>
      </c>
      <c r="Z21" s="12" t="s">
        <v>109</v>
      </c>
    </row>
    <row r="22" spans="1:26" ht="12.75">
      <c r="A22" s="6">
        <v>50</v>
      </c>
      <c r="B22" s="34" t="s">
        <v>34</v>
      </c>
      <c r="C22" t="s">
        <v>103</v>
      </c>
      <c r="D22" t="s">
        <v>104</v>
      </c>
      <c r="E22" s="21">
        <f aca="true" t="shared" si="1" ref="E22:E28">SUM(G22+I22+K22+M22+O22+Q22+S22+U22+W22)</f>
        <v>1551</v>
      </c>
      <c r="F22" s="18"/>
      <c r="G22" s="23">
        <f>IF($B22="M",(IF(OR(F22=0,F22*0.9308*VLOOKUP($A22,Partridge!$A$3:$J$73,2)&lt;1.5),0,INT(51.39*((INT(100*((((INT(100*F22))/100)*0.9308*VLOOKUP($A22,Partridge!$A$3:$J$73,2))))/100-1.5)^1.05)))),IF($B22="F",(IF(OR(F22=0,F22*2*0.9308*VLOOKUP($A22,Partridge!$A$3:$J$73,2)&lt;1.5),0,INT(56.0211*((INT(100*((((INT(100*F22))/100)*2*0.9308*VLOOKUP($A22,Partridge!$A$3:$J$73,2))))/100-1.5)^1.05)))),"M/F?"))</f>
        <v>0</v>
      </c>
      <c r="H22" s="18"/>
      <c r="I22" s="21">
        <f>IF($B22="M",(IF(OR(H22=0,H22*VLOOKUP($A22,Partridge!$A$3:$J$73,3)&lt;1.5),0,INT(51.39*((INT(100*((((INT(100*H22))/100)*VLOOKUP($A22,Partridge!$A$3:$J$73,3))))/100-1.5)^1.05)))),IF($B22="F",(IF(OR(H22=0,H22*2*VLOOKUP($A22,Partridge!$A$3:$J$73,3)&lt;1.5),0,INT(56.0211*((INT(100*((((INT(100*H22))/100)*2*VLOOKUP($A22,Partridge!$A$3:$J$73,3))))/100-1.5)^1.05)))),"M/F?"))</f>
        <v>0</v>
      </c>
      <c r="J22" s="18"/>
      <c r="K22" s="21">
        <f>IF($B22="M",(IF(OR(J22=0,J22*VLOOKUP($A22,Partridge!$A$3:$J$73,4)&lt;1.5),0,INT(51.39*((INT(100*((((INT(100*J22))/100)*VLOOKUP($A22,Partridge!$A$3:$J$73,4))))/100-1.5)^1.05)))),IF($B22="F",(IF(OR(J22=0,J22*2*VLOOKUP($A22,Partridge!$A$3:$J$73,4)&lt;1.5),0,INT(56.0211*((INT(100*((((INT(100*J22))/100)*2*VLOOKUP($A22,Partridge!$A$3:$J$73,4))))/100-1.5)^1.05)))),"M/F?"))</f>
        <v>0</v>
      </c>
      <c r="L22" s="18"/>
      <c r="M22" s="21">
        <f>IF($B22="M",(IF(OR(L22=0,L22*VLOOKUP($A22,Partridge!$A$3:$J$73,5)&lt;1.5),0,INT(51.39*((INT(100*((((INT(100*L22))/100)*VLOOKUP($A22,Partridge!$A$3:$J$73,5))))/100-1.5)^1.05)))),IF($B22="F",(IF(OR(L22=0,L22*2*VLOOKUP($A22,Partridge!$A$3:$J$73,5)&lt;1.5),0,INT(56.02111*((INT(100*((((INT(100*L22))/100)*2*VLOOKUP($A22,Partridge!$A$3:$J$73,5))))/100-1.5)^1.05)))),"M/F?"))</f>
        <v>0</v>
      </c>
      <c r="N22" s="18">
        <v>11.7</v>
      </c>
      <c r="O22" s="21">
        <f>IF($B22="M",(IF(OR(N22=0,N22*VLOOKUP($A22,Partridge!$A$3:$J$73,6)&lt;1.5),0,INT(51.39*((INT(100*((((INT(100*N22))/100)*VLOOKUP($A22,Partridge!$A$3:$J$73,6))))/100-1.5)^1.05)))),IF($B22="F",(IF(OR(N22=0,N22*2*VLOOKUP($A22,Partridge!$A$3:$J$73,6)&lt;1.5),0,INT(56.0211*((INT(100*((((INT(100*N22))/100)*2*VLOOKUP($A22,Partridge!$A$3:$J$73,6))))/100-1.5)^1.05)))),"M/F?"))</f>
        <v>716</v>
      </c>
      <c r="P22" s="18">
        <v>8.47</v>
      </c>
      <c r="Q22" s="21">
        <f>IF($B22="M",(IF(OR(P22=0,P22*VLOOKUP($A22,Partridge!$A$3:$J$73,7)&lt;1.5),0,INT(51.39*((INT(100*((((INT(100*P22))/100)*VLOOKUP($A22,Partridge!$A$3:$J$73,7))))/100-1.5)^1.05)))),IF($B22="F",(IF(OR(P22=0,P22*2*VLOOKUP($A22,Partridge!$A$3:$J$73,7)&lt;1.5),0,INT(56.0211*((INT(100*((((INT(100*P22))/100)*2*VLOOKUP($A22,Partridge!$A$3:$J$73,7))))/100-1.5)^1.05)))),"M/F?"))</f>
        <v>835</v>
      </c>
      <c r="R22" s="18"/>
      <c r="S22" s="21">
        <f>IF($B22="M",(IF(OR(R22=0,R22*VLOOKUP($A22,Partridge!$A$3:$J$73,8)&lt;1.5),0,INT(51.39*((INT(100*((((INT(100*R22))/100)*VLOOKUP($A22,Partridge!$A$3:$J$73,8))))/100-1.5)^1.05)))),IF($B22="F",(IF(OR(R22=0,R22*2*VLOOKUP($A22,Partridge!$A$3:$J$73,8)&lt;1.5),0,INT(56.0211*((INT(100*((((INT(100*R22))/100)*2*VLOOKUP($A22,Partridge!$A$3:$J$73,8))))/100-1.5)^1.05)))),"M/F?"))</f>
        <v>0</v>
      </c>
      <c r="T22" s="18"/>
      <c r="U22" s="21">
        <f>IF($B22="M",(IF(OR(T22=0,T22*VLOOKUP($A22,Partridge!$A$3:$J$73,9)&lt;1.5),0,INT(51.39*((INT(100*((((INT(100*T22))/100)*VLOOKUP($A22,Partridge!$A$3:$J$73,9))))/100-1.5)^1.05)))),IF($B22="F",(IF(OR(T22=0,T22*2*VLOOKUP($A22,Partridge!$A$3:$J$73,9)&lt;1.5),0,INT(56.0211*((INT(100*((((INT(100*T22))/100)*2*VLOOKUP($A22,Partridge!$A$3:$J$73,9))))/100-1.5)^1.05)))),"M/F?"))</f>
        <v>0</v>
      </c>
      <c r="V22" s="18"/>
      <c r="W22" s="21">
        <f>IF($B22="M",(IF(OR(V22=0,V22*VLOOKUP($A22,Partridge!$A$3:$J$73,10)&lt;1.5),0,INT(51.39*((INT(100*((((INT(100*V22))/100)*VLOOKUP($A22,Partridge!$A$3:$J$73,10))))/100-1.5)^1.05)))),IF($B22="F",(IF(OR(V22=0,V22*2*VLOOKUP($A22,Partridge!$A$3:$J$73,10)&lt;1.5),0,INT(56.0211*((INT(100*((((INT(100*V22))/100)*2*VLOOKUP($A22,Partridge!$A$3:$J$73,10))))/100-1.5)^1.05)))),"M/F?"))</f>
        <v>0</v>
      </c>
      <c r="X22" s="27">
        <v>35658</v>
      </c>
      <c r="Z22" s="12" t="s">
        <v>110</v>
      </c>
    </row>
    <row r="23" spans="1:24" ht="12.75">
      <c r="A23" s="6">
        <v>59</v>
      </c>
      <c r="B23" s="34" t="s">
        <v>34</v>
      </c>
      <c r="C23" t="s">
        <v>92</v>
      </c>
      <c r="D23" t="s">
        <v>93</v>
      </c>
      <c r="E23" s="21">
        <f t="shared" si="1"/>
        <v>1932</v>
      </c>
      <c r="F23" s="18"/>
      <c r="G23" s="23">
        <f>IF($B23="M",(IF(OR(F23=0,F23*0.9308*VLOOKUP($A23,Partridge!$A$3:$J$73,2)&lt;1.5),0,INT(51.39*((INT(100*((((INT(100*F23))/100)*0.9308*VLOOKUP($A23,Partridge!$A$3:$J$73,2))))/100-1.5)^1.05)))),IF($B23="F",(IF(OR(F23=0,F23*2*0.9308*VLOOKUP($A23,Partridge!$A$3:$J$73,2)&lt;1.5),0,INT(56.0211*((INT(100*((((INT(100*F23))/100)*2*0.9308*VLOOKUP($A23,Partridge!$A$3:$J$73,2))))/100-1.5)^1.05)))),"M/F?"))</f>
        <v>0</v>
      </c>
      <c r="H23" s="18"/>
      <c r="I23" s="21">
        <f>IF($B23="M",(IF(OR(H23=0,H23*VLOOKUP($A23,Partridge!$A$3:$J$73,3)&lt;1.5),0,INT(51.39*((INT(100*((((INT(100*H23))/100)*VLOOKUP($A23,Partridge!$A$3:$J$73,3))))/100-1.5)^1.05)))),IF($B23="F",(IF(OR(H23=0,H23*2*VLOOKUP($A23,Partridge!$A$3:$J$73,3)&lt;1.5),0,INT(56.0211*((INT(100*((((INT(100*H23))/100)*2*VLOOKUP($A23,Partridge!$A$3:$J$73,3))))/100-1.5)^1.05)))),"M/F?"))</f>
        <v>0</v>
      </c>
      <c r="J23" s="18"/>
      <c r="K23" s="21">
        <f>IF($B23="M",(IF(OR(J23=0,J23*VLOOKUP($A23,Partridge!$A$3:$J$73,4)&lt;1.5),0,INT(51.39*((INT(100*((((INT(100*J23))/100)*VLOOKUP($A23,Partridge!$A$3:$J$73,4))))/100-1.5)^1.05)))),IF($B23="F",(IF(OR(J23=0,J23*2*VLOOKUP($A23,Partridge!$A$3:$J$73,4)&lt;1.5),0,INT(56.0211*((INT(100*((((INT(100*J23))/100)*2*VLOOKUP($A23,Partridge!$A$3:$J$73,4))))/100-1.5)^1.05)))),"M/F?"))</f>
        <v>0</v>
      </c>
      <c r="L23" s="18"/>
      <c r="M23" s="21">
        <f>IF($B23="M",(IF(OR(L23=0,L23*VLOOKUP($A23,Partridge!$A$3:$J$73,5)&lt;1.5),0,INT(51.39*((INT(100*((((INT(100*L23))/100)*VLOOKUP($A23,Partridge!$A$3:$J$73,5))))/100-1.5)^1.05)))),IF($B23="F",(IF(OR(L23=0,L23*2*VLOOKUP($A23,Partridge!$A$3:$J$73,5)&lt;1.5),0,INT(56.02111*((INT(100*((((INT(100*L23))/100)*2*VLOOKUP($A23,Partridge!$A$3:$J$73,5))))/100-1.5)^1.05)))),"M/F?"))</f>
        <v>0</v>
      </c>
      <c r="N23" s="18">
        <v>6.67</v>
      </c>
      <c r="O23" s="21">
        <f>IF($B23="M",(IF(OR(N23=0,N23*VLOOKUP($A23,Partridge!$A$3:$J$73,6)&lt;1.5),0,INT(51.39*((INT(100*((((INT(100*N23))/100)*VLOOKUP($A23,Partridge!$A$3:$J$73,6))))/100-1.5)^1.05)))),IF($B23="F",(IF(OR(N23=0,N23*2*VLOOKUP($A23,Partridge!$A$3:$J$73,6)&lt;1.5),0,INT(56.0211*((INT(100*((((INT(100*N23))/100)*2*VLOOKUP($A23,Partridge!$A$3:$J$73,6))))/100-1.5)^1.05)))),"M/F?"))</f>
        <v>449</v>
      </c>
      <c r="P23" s="18">
        <v>4.59</v>
      </c>
      <c r="Q23" s="21">
        <f>IF($B23="M",(IF(OR(P23=0,P23*VLOOKUP($A23,Partridge!$A$3:$J$73,7)&lt;1.5),0,INT(51.39*((INT(100*((((INT(100*P23))/100)*VLOOKUP($A23,Partridge!$A$3:$J$73,7))))/100-1.5)^1.05)))),IF($B23="F",(IF(OR(P23=0,P23*2*VLOOKUP($A23,Partridge!$A$3:$J$73,7)&lt;1.5),0,INT(56.0211*((INT(100*((((INT(100*P23))/100)*2*VLOOKUP($A23,Partridge!$A$3:$J$73,7))))/100-1.5)^1.05)))),"M/F?"))</f>
        <v>501</v>
      </c>
      <c r="R23" s="18">
        <v>2.6</v>
      </c>
      <c r="S23" s="21">
        <f>IF($B23="M",(IF(OR(R23=0,R23*VLOOKUP($A23,Partridge!$A$3:$J$73,8)&lt;1.5),0,INT(51.39*((INT(100*((((INT(100*R23))/100)*VLOOKUP($A23,Partridge!$A$3:$J$73,8))))/100-1.5)^1.05)))),IF($B23="F",(IF(OR(R23=0,R23*2*VLOOKUP($A23,Partridge!$A$3:$J$73,8)&lt;1.5),0,INT(56.0211*((INT(100*((((INT(100*R23))/100)*2*VLOOKUP($A23,Partridge!$A$3:$J$73,8))))/100-1.5)^1.05)))),"M/F?"))</f>
        <v>583</v>
      </c>
      <c r="T23" s="18">
        <v>0.88</v>
      </c>
      <c r="U23" s="21">
        <f>IF($B23="M",(IF(OR(T23=0,T23*VLOOKUP($A23,Partridge!$A$3:$J$73,9)&lt;1.5),0,INT(51.39*((INT(100*((((INT(100*T23))/100)*VLOOKUP($A23,Partridge!$A$3:$J$73,9))))/100-1.5)^1.05)))),IF($B23="F",(IF(OR(T23=0,T23*2*VLOOKUP($A23,Partridge!$A$3:$J$73,9)&lt;1.5),0,INT(56.0211*((INT(100*((((INT(100*T23))/100)*2*VLOOKUP($A23,Partridge!$A$3:$J$73,9))))/100-1.5)^1.05)))),"M/F?"))</f>
        <v>358</v>
      </c>
      <c r="V23" s="18">
        <v>0.13</v>
      </c>
      <c r="W23" s="21">
        <f>IF($B23="M",(IF(OR(V23=0,V23*VLOOKUP($A23,Partridge!$A$3:$J$73,10)&lt;1.5),0,INT(51.39*((INT(100*((((INT(100*V23))/100)*VLOOKUP($A23,Partridge!$A$3:$J$73,10))))/100-1.5)^1.05)))),IF($B23="F",(IF(OR(V23=0,V23*2*VLOOKUP($A23,Partridge!$A$3:$J$73,10)&lt;1.5),0,INT(56.0211*((INT(100*((((INT(100*V23))/100)*2*VLOOKUP($A23,Partridge!$A$3:$J$73,10))))/100-1.5)^1.05)))),"M/F?"))</f>
        <v>41</v>
      </c>
      <c r="X23" s="27">
        <v>35658</v>
      </c>
    </row>
    <row r="24" spans="1:26" ht="12.75">
      <c r="A24" s="6">
        <v>60</v>
      </c>
      <c r="B24" s="34" t="s">
        <v>34</v>
      </c>
      <c r="C24" t="s">
        <v>65</v>
      </c>
      <c r="D24" t="s">
        <v>94</v>
      </c>
      <c r="E24" s="21">
        <f t="shared" si="1"/>
        <v>2261</v>
      </c>
      <c r="F24" s="18"/>
      <c r="G24" s="23">
        <f>IF($B24="M",(IF(OR(F24=0,F24*0.9308*VLOOKUP($A24,Partridge!$A$3:$J$73,2)&lt;1.5),0,INT(51.39*((INT(100*((((INT(100*F24))/100)*0.9308*VLOOKUP($A24,Partridge!$A$3:$J$73,2))))/100-1.5)^1.05)))),IF($B24="F",(IF(OR(F24=0,F24*2*0.9308*VLOOKUP($A24,Partridge!$A$3:$J$73,2)&lt;1.5),0,INT(56.0211*((INT(100*((((INT(100*F24))/100)*2*0.9308*VLOOKUP($A24,Partridge!$A$3:$J$73,2))))/100-1.5)^1.05)))),"M/F?"))</f>
        <v>0</v>
      </c>
      <c r="H24" s="18"/>
      <c r="I24" s="21">
        <f>IF($B24="M",(IF(OR(H24=0,H24*VLOOKUP($A24,Partridge!$A$3:$J$73,3)&lt;1.5),0,INT(51.39*((INT(100*((((INT(100*H24))/100)*VLOOKUP($A24,Partridge!$A$3:$J$73,3))))/100-1.5)^1.05)))),IF($B24="F",(IF(OR(H24=0,H24*2*VLOOKUP($A24,Partridge!$A$3:$J$73,3)&lt;1.5),0,INT(56.0211*((INT(100*((((INT(100*H24))/100)*2*VLOOKUP($A24,Partridge!$A$3:$J$73,3))))/100-1.5)^1.05)))),"M/F?"))</f>
        <v>0</v>
      </c>
      <c r="J24" s="18"/>
      <c r="K24" s="21">
        <f>IF($B24="M",(IF(OR(J24=0,J24*VLOOKUP($A24,Partridge!$A$3:$J$73,4)&lt;1.5),0,INT(51.39*((INT(100*((((INT(100*J24))/100)*VLOOKUP($A24,Partridge!$A$3:$J$73,4))))/100-1.5)^1.05)))),IF($B24="F",(IF(OR(J24=0,J24*2*VLOOKUP($A24,Partridge!$A$3:$J$73,4)&lt;1.5),0,INT(56.0211*((INT(100*((((INT(100*J24))/100)*2*VLOOKUP($A24,Partridge!$A$3:$J$73,4))))/100-1.5)^1.05)))),"M/F?"))</f>
        <v>0</v>
      </c>
      <c r="L24" s="18">
        <v>17.57</v>
      </c>
      <c r="M24" s="21">
        <f>IF($B24="M",(IF(OR(L24=0,L24*VLOOKUP($A24,Partridge!$A$3:$J$73,5)&lt;1.5),0,INT(51.39*((INT(100*((((INT(100*L24))/100)*VLOOKUP($A24,Partridge!$A$3:$J$73,5))))/100-1.5)^1.05)))),IF($B24="F",(IF(OR(L24=0,L24*2*VLOOKUP($A24,Partridge!$A$3:$J$73,5)&lt;1.5),0,INT(56.02111*((INT(100*((((INT(100*L24))/100)*2*VLOOKUP($A24,Partridge!$A$3:$J$73,5))))/100-1.5)^1.05)))),"M/F?"))</f>
        <v>1155</v>
      </c>
      <c r="N24" s="18"/>
      <c r="O24" s="21">
        <f>IF($B24="M",(IF(OR(N24=0,N24*VLOOKUP($A24,Partridge!$A$3:$J$73,6)&lt;1.5),0,INT(51.39*((INT(100*((((INT(100*N24))/100)*VLOOKUP($A24,Partridge!$A$3:$J$73,6))))/100-1.5)^1.05)))),IF($B24="F",(IF(OR(N24=0,N24*2*VLOOKUP($A24,Partridge!$A$3:$J$73,6)&lt;1.5),0,INT(56.0211*((INT(100*((((INT(100*N24))/100)*2*VLOOKUP($A24,Partridge!$A$3:$J$73,6))))/100-1.5)^1.05)))),"M/F?"))</f>
        <v>0</v>
      </c>
      <c r="P24" s="18">
        <v>8.79</v>
      </c>
      <c r="Q24" s="21">
        <f>IF($B24="M",(IF(OR(P24=0,P24*VLOOKUP($A24,Partridge!$A$3:$J$73,7)&lt;1.5),0,INT(51.39*((INT(100*((((INT(100*P24))/100)*VLOOKUP($A24,Partridge!$A$3:$J$73,7))))/100-1.5)^1.05)))),IF($B24="F",(IF(OR(P24=0,P24*2*VLOOKUP($A24,Partridge!$A$3:$J$73,7)&lt;1.5),0,INT(56.0211*((INT(100*((((INT(100*P24))/100)*2*VLOOKUP($A24,Partridge!$A$3:$J$73,7))))/100-1.5)^1.05)))),"M/F?"))</f>
        <v>1106</v>
      </c>
      <c r="R24" s="18"/>
      <c r="S24" s="21">
        <f>IF($B24="M",(IF(OR(R24=0,R24*VLOOKUP($A24,Partridge!$A$3:$J$73,8)&lt;1.5),0,INT(51.39*((INT(100*((((INT(100*R24))/100)*VLOOKUP($A24,Partridge!$A$3:$J$73,8))))/100-1.5)^1.05)))),IF($B24="F",(IF(OR(R24=0,R24*2*VLOOKUP($A24,Partridge!$A$3:$J$73,8)&lt;1.5),0,INT(56.0211*((INT(100*((((INT(100*R24))/100)*2*VLOOKUP($A24,Partridge!$A$3:$J$73,8))))/100-1.5)^1.05)))),"M/F?"))</f>
        <v>0</v>
      </c>
      <c r="T24" s="18"/>
      <c r="U24" s="21">
        <f>IF($B24="M",(IF(OR(T24=0,T24*VLOOKUP($A24,Partridge!$A$3:$J$73,9)&lt;1.5),0,INT(51.39*((INT(100*((((INT(100*T24))/100)*VLOOKUP($A24,Partridge!$A$3:$J$73,9))))/100-1.5)^1.05)))),IF($B24="F",(IF(OR(T24=0,T24*2*VLOOKUP($A24,Partridge!$A$3:$J$73,9)&lt;1.5),0,INT(56.0211*((INT(100*((((INT(100*T24))/100)*2*VLOOKUP($A24,Partridge!$A$3:$J$73,9))))/100-1.5)^1.05)))),"M/F?"))</f>
        <v>0</v>
      </c>
      <c r="V24" s="18"/>
      <c r="W24" s="21">
        <f>IF($B24="M",(IF(OR(V24=0,V24*VLOOKUP($A24,Partridge!$A$3:$J$73,10)&lt;1.5),0,INT(51.39*((INT(100*((((INT(100*V24))/100)*VLOOKUP($A24,Partridge!$A$3:$J$73,10))))/100-1.5)^1.05)))),IF($B24="F",(IF(OR(V24=0,V24*2*VLOOKUP($A24,Partridge!$A$3:$J$73,10)&lt;1.5),0,INT(56.0211*((INT(100*((((INT(100*V24))/100)*2*VLOOKUP($A24,Partridge!$A$3:$J$73,10))))/100-1.5)^1.05)))),"M/F?"))</f>
        <v>0</v>
      </c>
      <c r="X24" s="27">
        <v>35658</v>
      </c>
      <c r="Z24" s="12" t="s">
        <v>16</v>
      </c>
    </row>
    <row r="25" spans="1:24" ht="12.75">
      <c r="A25" s="6">
        <v>62</v>
      </c>
      <c r="B25" s="34" t="s">
        <v>34</v>
      </c>
      <c r="C25" t="s">
        <v>45</v>
      </c>
      <c r="D25" t="s">
        <v>95</v>
      </c>
      <c r="E25" s="21">
        <f t="shared" si="1"/>
        <v>1549</v>
      </c>
      <c r="F25" s="18"/>
      <c r="G25" s="23">
        <f>IF($B25="M",(IF(OR(F25=0,F25*0.9308*VLOOKUP($A25,Partridge!$A$3:$J$73,2)&lt;1.5),0,INT(51.39*((INT(100*((((INT(100*F25))/100)*0.9308*VLOOKUP($A25,Partridge!$A$3:$J$73,2))))/100-1.5)^1.05)))),IF($B25="F",(IF(OR(F25=0,F25*2*0.9308*VLOOKUP($A25,Partridge!$A$3:$J$73,2)&lt;1.5),0,INT(56.0211*((INT(100*((((INT(100*F25))/100)*2*0.9308*VLOOKUP($A25,Partridge!$A$3:$J$73,2))))/100-1.5)^1.05)))),"M/F?"))</f>
        <v>0</v>
      </c>
      <c r="H25" s="18"/>
      <c r="I25" s="21">
        <f>IF($B25="M",(IF(OR(H25=0,H25*VLOOKUP($A25,Partridge!$A$3:$J$73,3)&lt;1.5),0,INT(51.39*((INT(100*((((INT(100*H25))/100)*VLOOKUP($A25,Partridge!$A$3:$J$73,3))))/100-1.5)^1.05)))),IF($B25="F",(IF(OR(H25=0,H25*2*VLOOKUP($A25,Partridge!$A$3:$J$73,3)&lt;1.5),0,INT(56.0211*((INT(100*((((INT(100*H25))/100)*2*VLOOKUP($A25,Partridge!$A$3:$J$73,3))))/100-1.5)^1.05)))),"M/F?"))</f>
        <v>0</v>
      </c>
      <c r="J25" s="18"/>
      <c r="K25" s="21">
        <f>IF($B25="M",(IF(OR(J25=0,J25*VLOOKUP($A25,Partridge!$A$3:$J$73,4)&lt;1.5),0,INT(51.39*((INT(100*((((INT(100*J25))/100)*VLOOKUP($A25,Partridge!$A$3:$J$73,4))))/100-1.5)^1.05)))),IF($B25="F",(IF(OR(J25=0,J25*2*VLOOKUP($A25,Partridge!$A$3:$J$73,4)&lt;1.5),0,INT(56.0211*((INT(100*((((INT(100*J25))/100)*2*VLOOKUP($A25,Partridge!$A$3:$J$73,4))))/100-1.5)^1.05)))),"M/F?"))</f>
        <v>0</v>
      </c>
      <c r="L25" s="18">
        <v>12.91</v>
      </c>
      <c r="M25" s="21">
        <f>IF($B25="M",(IF(OR(L25=0,L25*VLOOKUP($A25,Partridge!$A$3:$J$73,5)&lt;1.5),0,INT(51.39*((INT(100*((((INT(100*L25))/100)*VLOOKUP($A25,Partridge!$A$3:$J$73,5))))/100-1.5)^1.05)))),IF($B25="F",(IF(OR(L25=0,L25*2*VLOOKUP($A25,Partridge!$A$3:$J$73,5)&lt;1.5),0,INT(56.02111*((INT(100*((((INT(100*L25))/100)*2*VLOOKUP($A25,Partridge!$A$3:$J$73,5))))/100-1.5)^1.05)))),"M/F?"))</f>
        <v>853</v>
      </c>
      <c r="N25" s="18"/>
      <c r="O25" s="21">
        <f>IF($B25="M",(IF(OR(N25=0,N25*VLOOKUP($A25,Partridge!$A$3:$J$73,6)&lt;1.5),0,INT(51.39*((INT(100*((((INT(100*N25))/100)*VLOOKUP($A25,Partridge!$A$3:$J$73,6))))/100-1.5)^1.05)))),IF($B25="F",(IF(OR(N25=0,N25*2*VLOOKUP($A25,Partridge!$A$3:$J$73,6)&lt;1.5),0,INT(56.0211*((INT(100*((((INT(100*N25))/100)*2*VLOOKUP($A25,Partridge!$A$3:$J$73,6))))/100-1.5)^1.05)))),"M/F?"))</f>
        <v>0</v>
      </c>
      <c r="P25" s="18">
        <v>5.62</v>
      </c>
      <c r="Q25" s="21">
        <f>IF($B25="M",(IF(OR(P25=0,P25*VLOOKUP($A25,Partridge!$A$3:$J$73,7)&lt;1.5),0,INT(51.39*((INT(100*((((INT(100*P25))/100)*VLOOKUP($A25,Partridge!$A$3:$J$73,7))))/100-1.5)^1.05)))),IF($B25="F",(IF(OR(P25=0,P25*2*VLOOKUP($A25,Partridge!$A$3:$J$73,7)&lt;1.5),0,INT(56.0211*((INT(100*((((INT(100*P25))/100)*2*VLOOKUP($A25,Partridge!$A$3:$J$73,7))))/100-1.5)^1.05)))),"M/F?"))</f>
        <v>696</v>
      </c>
      <c r="R25" s="18"/>
      <c r="S25" s="21">
        <f>IF($B25="M",(IF(OR(R25=0,R25*VLOOKUP($A25,Partridge!$A$3:$J$73,8)&lt;1.5),0,INT(51.39*((INT(100*((((INT(100*R25))/100)*VLOOKUP($A25,Partridge!$A$3:$J$73,8))))/100-1.5)^1.05)))),IF($B25="F",(IF(OR(R25=0,R25*2*VLOOKUP($A25,Partridge!$A$3:$J$73,8)&lt;1.5),0,INT(56.0211*((INT(100*((((INT(100*R25))/100)*2*VLOOKUP($A25,Partridge!$A$3:$J$73,8))))/100-1.5)^1.05)))),"M/F?"))</f>
        <v>0</v>
      </c>
      <c r="T25" s="18"/>
      <c r="U25" s="21">
        <f>IF($B25="M",(IF(OR(T25=0,T25*VLOOKUP($A25,Partridge!$A$3:$J$73,9)&lt;1.5),0,INT(51.39*((INT(100*((((INT(100*T25))/100)*VLOOKUP($A25,Partridge!$A$3:$J$73,9))))/100-1.5)^1.05)))),IF($B25="F",(IF(OR(T25=0,T25*2*VLOOKUP($A25,Partridge!$A$3:$J$73,9)&lt;1.5),0,INT(56.0211*((INT(100*((((INT(100*T25))/100)*2*VLOOKUP($A25,Partridge!$A$3:$J$73,9))))/100-1.5)^1.05)))),"M/F?"))</f>
        <v>0</v>
      </c>
      <c r="V25" s="18"/>
      <c r="W25" s="21">
        <f>IF($B25="M",(IF(OR(V25=0,V25*VLOOKUP($A25,Partridge!$A$3:$J$73,10)&lt;1.5),0,INT(51.39*((INT(100*((((INT(100*V25))/100)*VLOOKUP($A25,Partridge!$A$3:$J$73,10))))/100-1.5)^1.05)))),IF($B25="F",(IF(OR(V25=0,V25*2*VLOOKUP($A25,Partridge!$A$3:$J$73,10)&lt;1.5),0,INT(56.0211*((INT(100*((((INT(100*V25))/100)*2*VLOOKUP($A25,Partridge!$A$3:$J$73,10))))/100-1.5)^1.05)))),"M/F?"))</f>
        <v>0</v>
      </c>
      <c r="X25" s="27">
        <v>35658</v>
      </c>
    </row>
    <row r="26" spans="1:24" ht="12.75">
      <c r="A26" s="6">
        <v>63</v>
      </c>
      <c r="B26" s="34" t="s">
        <v>34</v>
      </c>
      <c r="C26" t="s">
        <v>67</v>
      </c>
      <c r="D26" t="s">
        <v>68</v>
      </c>
      <c r="E26" s="21">
        <f t="shared" si="1"/>
        <v>3156</v>
      </c>
      <c r="F26" s="18"/>
      <c r="G26" s="23">
        <f>IF($B26="M",(IF(OR(F26=0,F26*0.9308*VLOOKUP($A26,Partridge!$A$3:$J$73,2)&lt;1.5),0,INT(51.39*((INT(100*((((INT(100*F26))/100)*0.9308*VLOOKUP($A26,Partridge!$A$3:$J$73,2))))/100-1.5)^1.05)))),IF($B26="F",(IF(OR(F26=0,F26*2*0.9308*VLOOKUP($A26,Partridge!$A$3:$J$73,2)&lt;1.5),0,INT(56.0211*((INT(100*((((INT(100*F26))/100)*2*0.9308*VLOOKUP($A26,Partridge!$A$3:$J$73,2))))/100-1.5)^1.05)))),"M/F?"))</f>
        <v>0</v>
      </c>
      <c r="H26" s="18"/>
      <c r="I26" s="21">
        <f>IF($B26="M",(IF(OR(H26=0,H26*VLOOKUP($A26,Partridge!$A$3:$J$73,3)&lt;1.5),0,INT(51.39*((INT(100*((((INT(100*H26))/100)*VLOOKUP($A26,Partridge!$A$3:$J$73,3))))/100-1.5)^1.05)))),IF($B26="F",(IF(OR(H26=0,H26*2*VLOOKUP($A26,Partridge!$A$3:$J$73,3)&lt;1.5),0,INT(56.0211*((INT(100*((((INT(100*H26))/100)*2*VLOOKUP($A26,Partridge!$A$3:$J$73,3))))/100-1.5)^1.05)))),"M/F?"))</f>
        <v>0</v>
      </c>
      <c r="J26" s="18"/>
      <c r="K26" s="21">
        <f>IF($B26="M",(IF(OR(J26=0,J26*VLOOKUP($A26,Partridge!$A$3:$J$73,4)&lt;1.5),0,INT(51.39*((INT(100*((((INT(100*J26))/100)*VLOOKUP($A26,Partridge!$A$3:$J$73,4))))/100-1.5)^1.05)))),IF($B26="F",(IF(OR(J26=0,J26*2*VLOOKUP($A26,Partridge!$A$3:$J$73,4)&lt;1.5),0,INT(56.0211*((INT(100*((((INT(100*J26))/100)*2*VLOOKUP($A26,Partridge!$A$3:$J$73,4))))/100-1.5)^1.05)))),"M/F?"))</f>
        <v>0</v>
      </c>
      <c r="L26" s="18">
        <v>11.68</v>
      </c>
      <c r="M26" s="21">
        <f>IF($B26="M",(IF(OR(L26=0,L26*VLOOKUP($A26,Partridge!$A$3:$J$73,5)&lt;1.5),0,INT(51.39*((INT(100*((((INT(100*L26))/100)*VLOOKUP($A26,Partridge!$A$3:$J$73,5))))/100-1.5)^1.05)))),IF($B26="F",(IF(OR(L26=0,L26*2*VLOOKUP($A26,Partridge!$A$3:$J$73,5)&lt;1.5),0,INT(56.02111*((INT(100*((((INT(100*L26))/100)*2*VLOOKUP($A26,Partridge!$A$3:$J$73,5))))/100-1.5)^1.05)))),"M/F?"))</f>
        <v>779</v>
      </c>
      <c r="N26" s="18"/>
      <c r="O26" s="21">
        <f>IF($B26="M",(IF(OR(N26=0,N26*VLOOKUP($A26,Partridge!$A$3:$J$73,6)&lt;1.5),0,INT(51.39*((INT(100*((((INT(100*N26))/100)*VLOOKUP($A26,Partridge!$A$3:$J$73,6))))/100-1.5)^1.05)))),IF($B26="F",(IF(OR(N26=0,N26*2*VLOOKUP($A26,Partridge!$A$3:$J$73,6)&lt;1.5),0,INT(56.0211*((INT(100*((((INT(100*N26))/100)*2*VLOOKUP($A26,Partridge!$A$3:$J$73,6))))/100-1.5)^1.05)))),"M/F?"))</f>
        <v>0</v>
      </c>
      <c r="P26" s="18">
        <v>4.49</v>
      </c>
      <c r="Q26" s="21">
        <f>IF($B26="M",(IF(OR(P26=0,P26*VLOOKUP($A26,Partridge!$A$3:$J$73,7)&lt;1.5),0,INT(51.39*((INT(100*((((INT(100*P26))/100)*VLOOKUP($A26,Partridge!$A$3:$J$73,7))))/100-1.5)^1.05)))),IF($B26="F",(IF(OR(P26=0,P26*2*VLOOKUP($A26,Partridge!$A$3:$J$73,7)&lt;1.5),0,INT(56.0211*((INT(100*((((INT(100*P26))/100)*2*VLOOKUP($A26,Partridge!$A$3:$J$73,7))))/100-1.5)^1.05)))),"M/F?"))</f>
        <v>547</v>
      </c>
      <c r="R26" s="18">
        <v>2.49</v>
      </c>
      <c r="S26" s="21">
        <f>IF($B26="M",(IF(OR(R26=0,R26*VLOOKUP($A26,Partridge!$A$3:$J$73,8)&lt;1.5),0,INT(51.39*((INT(100*((((INT(100*R26))/100)*VLOOKUP($A26,Partridge!$A$3:$J$73,8))))/100-1.5)^1.05)))),IF($B26="F",(IF(OR(R26=0,R26*2*VLOOKUP($A26,Partridge!$A$3:$J$73,8)&lt;1.5),0,INT(56.0211*((INT(100*((((INT(100*R26))/100)*2*VLOOKUP($A26,Partridge!$A$3:$J$73,8))))/100-1.5)^1.05)))),"M/F?"))</f>
        <v>620</v>
      </c>
      <c r="T26" s="18">
        <v>1.12</v>
      </c>
      <c r="U26" s="21">
        <f>IF($B26="M",(IF(OR(T26=0,T26*VLOOKUP($A26,Partridge!$A$3:$J$73,9)&lt;1.5),0,INT(51.39*((INT(100*((((INT(100*T26))/100)*VLOOKUP($A26,Partridge!$A$3:$J$73,9))))/100-1.5)^1.05)))),IF($B26="F",(IF(OR(T26=0,T26*2*VLOOKUP($A26,Partridge!$A$3:$J$73,9)&lt;1.5),0,INT(56.0211*((INT(100*((((INT(100*T26))/100)*2*VLOOKUP($A26,Partridge!$A$3:$J$73,9))))/100-1.5)^1.05)))),"M/F?"))</f>
        <v>545</v>
      </c>
      <c r="V26" s="18">
        <v>0.66</v>
      </c>
      <c r="W26" s="21">
        <f>IF($B26="M",(IF(OR(V26=0,V26*VLOOKUP($A26,Partridge!$A$3:$J$73,10)&lt;1.5),0,INT(51.39*((INT(100*((((INT(100*V26))/100)*VLOOKUP($A26,Partridge!$A$3:$J$73,10))))/100-1.5)^1.05)))),IF($B26="F",(IF(OR(V26=0,V26*2*VLOOKUP($A26,Partridge!$A$3:$J$73,10)&lt;1.5),0,INT(56.0211*((INT(100*((((INT(100*V26))/100)*2*VLOOKUP($A26,Partridge!$A$3:$J$73,10))))/100-1.5)^1.05)))),"M/F?"))</f>
        <v>665</v>
      </c>
      <c r="X26" s="27">
        <v>35658</v>
      </c>
    </row>
    <row r="27" spans="1:26" ht="12.75">
      <c r="A27" s="6">
        <v>60</v>
      </c>
      <c r="B27" s="34" t="s">
        <v>34</v>
      </c>
      <c r="C27" t="s">
        <v>54</v>
      </c>
      <c r="D27" t="s">
        <v>55</v>
      </c>
      <c r="E27" s="21">
        <f t="shared" si="1"/>
        <v>1342</v>
      </c>
      <c r="F27" s="18"/>
      <c r="G27" s="23">
        <f>IF($B27="M",(IF(OR(F27=0,F27*0.9308*VLOOKUP($A27,Partridge!$A$3:$J$73,2)&lt;1.5),0,INT(51.39*((INT(100*((((INT(100*F27))/100)*0.9308*VLOOKUP($A27,Partridge!$A$3:$J$73,2))))/100-1.5)^1.05)))),IF($B27="F",(IF(OR(F27=0,F27*2*0.9308*VLOOKUP($A27,Partridge!$A$3:$J$73,2)&lt;1.5),0,INT(56.0211*((INT(100*((((INT(100*F27))/100)*2*0.9308*VLOOKUP($A27,Partridge!$A$3:$J$73,2))))/100-1.5)^1.05)))),"M/F?"))</f>
        <v>0</v>
      </c>
      <c r="H27" s="18"/>
      <c r="I27" s="21">
        <f>IF($B27="M",(IF(OR(H27=0,H27*VLOOKUP($A27,Partridge!$A$3:$J$73,3)&lt;1.5),0,INT(51.39*((INT(100*((((INT(100*H27))/100)*VLOOKUP($A27,Partridge!$A$3:$J$73,3))))/100-1.5)^1.05)))),IF($B27="F",(IF(OR(H27=0,H27*2*VLOOKUP($A27,Partridge!$A$3:$J$73,3)&lt;1.5),0,INT(56.0211*((INT(100*((((INT(100*H27))/100)*2*VLOOKUP($A27,Partridge!$A$3:$J$73,3))))/100-1.5)^1.05)))),"M/F?"))</f>
        <v>0</v>
      </c>
      <c r="J27" s="18"/>
      <c r="K27" s="21">
        <f>IF($B27="M",(IF(OR(J27=0,J27*VLOOKUP($A27,Partridge!$A$3:$J$73,4)&lt;1.5),0,INT(51.39*((INT(100*((((INT(100*J27))/100)*VLOOKUP($A27,Partridge!$A$3:$J$73,4))))/100-1.5)^1.05)))),IF($B27="F",(IF(OR(J27=0,J27*2*VLOOKUP($A27,Partridge!$A$3:$J$73,4)&lt;1.5),0,INT(56.0211*((INT(100*((((INT(100*J27))/100)*2*VLOOKUP($A27,Partridge!$A$3:$J$73,4))))/100-1.5)^1.05)))),"M/F?"))</f>
        <v>0</v>
      </c>
      <c r="L27" s="18">
        <v>11.31</v>
      </c>
      <c r="M27" s="21">
        <f>IF($B27="M",(IF(OR(L27=0,L27*VLOOKUP($A27,Partridge!$A$3:$J$73,5)&lt;1.5),0,INT(51.39*((INT(100*((((INT(100*L27))/100)*VLOOKUP($A27,Partridge!$A$3:$J$73,5))))/100-1.5)^1.05)))),IF($B27="F",(IF(OR(L27=0,L27*2*VLOOKUP($A27,Partridge!$A$3:$J$73,5)&lt;1.5),0,INT(56.02111*((INT(100*((((INT(100*L27))/100)*2*VLOOKUP($A27,Partridge!$A$3:$J$73,5))))/100-1.5)^1.05)))),"M/F?"))</f>
        <v>694</v>
      </c>
      <c r="N27" s="18"/>
      <c r="O27" s="21">
        <f>IF($B27="M",(IF(OR(N27=0,N27*VLOOKUP($A27,Partridge!$A$3:$J$73,6)&lt;1.5),0,INT(51.39*((INT(100*((((INT(100*N27))/100)*VLOOKUP($A27,Partridge!$A$3:$J$73,6))))/100-1.5)^1.05)))),IF($B27="F",(IF(OR(N27=0,N27*2*VLOOKUP($A27,Partridge!$A$3:$J$73,6)&lt;1.5),0,INT(56.0211*((INT(100*((((INT(100*N27))/100)*2*VLOOKUP($A27,Partridge!$A$3:$J$73,6))))/100-1.5)^1.05)))),"M/F?"))</f>
        <v>0</v>
      </c>
      <c r="P27" s="18">
        <v>5.55</v>
      </c>
      <c r="Q27" s="21">
        <f>IF($B27="M",(IF(OR(P27=0,P27*VLOOKUP($A27,Partridge!$A$3:$J$73,7)&lt;1.5),0,INT(51.39*((INT(100*((((INT(100*P27))/100)*VLOOKUP($A27,Partridge!$A$3:$J$73,7))))/100-1.5)^1.05)))),IF($B27="F",(IF(OR(P27=0,P27*2*VLOOKUP($A27,Partridge!$A$3:$J$73,7)&lt;1.5),0,INT(56.0211*((INT(100*((((INT(100*P27))/100)*2*VLOOKUP($A27,Partridge!$A$3:$J$73,7))))/100-1.5)^1.05)))),"M/F?"))</f>
        <v>648</v>
      </c>
      <c r="R27" s="18"/>
      <c r="S27" s="21">
        <f>IF($B27="M",(IF(OR(R27=0,R27*VLOOKUP($A27,Partridge!$A$3:$J$73,8)&lt;1.5),0,INT(51.39*((INT(100*((((INT(100*R27))/100)*VLOOKUP($A27,Partridge!$A$3:$J$73,8))))/100-1.5)^1.05)))),IF($B27="F",(IF(OR(R27=0,R27*2*VLOOKUP($A27,Partridge!$A$3:$J$73,8)&lt;1.5),0,INT(56.0211*((INT(100*((((INT(100*R27))/100)*2*VLOOKUP($A27,Partridge!$A$3:$J$73,8))))/100-1.5)^1.05)))),"M/F?"))</f>
        <v>0</v>
      </c>
      <c r="T27" s="18"/>
      <c r="U27" s="21">
        <f>IF($B27="M",(IF(OR(T27=0,T27*VLOOKUP($A27,Partridge!$A$3:$J$73,9)&lt;1.5),0,INT(51.39*((INT(100*((((INT(100*T27))/100)*VLOOKUP($A27,Partridge!$A$3:$J$73,9))))/100-1.5)^1.05)))),IF($B27="F",(IF(OR(T27=0,T27*2*VLOOKUP($A27,Partridge!$A$3:$J$73,9)&lt;1.5),0,INT(56.0211*((INT(100*((((INT(100*T27))/100)*2*VLOOKUP($A27,Partridge!$A$3:$J$73,9))))/100-1.5)^1.05)))),"M/F?"))</f>
        <v>0</v>
      </c>
      <c r="V27" s="18"/>
      <c r="W27" s="21">
        <f>IF($B27="M",(IF(OR(V27=0,V27*VLOOKUP($A27,Partridge!$A$3:$J$73,10)&lt;1.5),0,INT(51.39*((INT(100*((((INT(100*V27))/100)*VLOOKUP($A27,Partridge!$A$3:$J$73,10))))/100-1.5)^1.05)))),IF($B27="F",(IF(OR(V27=0,V27*2*VLOOKUP($A27,Partridge!$A$3:$J$73,10)&lt;1.5),0,INT(56.0211*((INT(100*((((INT(100*V27))/100)*2*VLOOKUP($A27,Partridge!$A$3:$J$73,10))))/100-1.5)^1.05)))),"M/F?"))</f>
        <v>0</v>
      </c>
      <c r="X27" s="27">
        <v>35658</v>
      </c>
      <c r="Z27" s="12" t="s">
        <v>105</v>
      </c>
    </row>
    <row r="28" spans="1:24" ht="12.75">
      <c r="A28" s="6">
        <v>63</v>
      </c>
      <c r="B28" s="34" t="s">
        <v>34</v>
      </c>
      <c r="C28" t="s">
        <v>96</v>
      </c>
      <c r="D28" t="s">
        <v>97</v>
      </c>
      <c r="E28" s="21">
        <f t="shared" si="1"/>
        <v>2729</v>
      </c>
      <c r="F28" s="18"/>
      <c r="G28" s="23">
        <f>IF($B28="M",(IF(OR(F28=0,F28*0.9308*VLOOKUP($A28,Partridge!$A$3:$J$73,2)&lt;1.5),0,INT(51.39*((INT(100*((((INT(100*F28))/100)*0.9308*VLOOKUP($A28,Partridge!$A$3:$J$73,2))))/100-1.5)^1.05)))),IF($B28="F",(IF(OR(F28=0,F28*2*0.9308*VLOOKUP($A28,Partridge!$A$3:$J$73,2)&lt;1.5),0,INT(56.0211*((INT(100*((((INT(100*F28))/100)*2*0.9308*VLOOKUP($A28,Partridge!$A$3:$J$73,2))))/100-1.5)^1.05)))),"M/F?"))</f>
        <v>0</v>
      </c>
      <c r="H28" s="18"/>
      <c r="I28" s="21">
        <f>IF($B28="M",(IF(OR(H28=0,H28*VLOOKUP($A28,Partridge!$A$3:$J$73,3)&lt;1.5),0,INT(51.39*((INT(100*((((INT(100*H28))/100)*VLOOKUP($A28,Partridge!$A$3:$J$73,3))))/100-1.5)^1.05)))),IF($B28="F",(IF(OR(H28=0,H28*2*VLOOKUP($A28,Partridge!$A$3:$J$73,3)&lt;1.5),0,INT(56.0211*((INT(100*((((INT(100*H28))/100)*2*VLOOKUP($A28,Partridge!$A$3:$J$73,3))))/100-1.5)^1.05)))),"M/F?"))</f>
        <v>0</v>
      </c>
      <c r="J28" s="18"/>
      <c r="K28" s="21">
        <f>IF($B28="M",(IF(OR(J28=0,J28*VLOOKUP($A28,Partridge!$A$3:$J$73,4)&lt;1.5),0,INT(51.39*((INT(100*((((INT(100*J28))/100)*VLOOKUP($A28,Partridge!$A$3:$J$73,4))))/100-1.5)^1.05)))),IF($B28="F",(IF(OR(J28=0,J28*2*VLOOKUP($A28,Partridge!$A$3:$J$73,4)&lt;1.5),0,INT(56.0211*((INT(100*((((INT(100*J28))/100)*2*VLOOKUP($A28,Partridge!$A$3:$J$73,4))))/100-1.5)^1.05)))),"M/F?"))</f>
        <v>0</v>
      </c>
      <c r="L28" s="18">
        <v>10.84</v>
      </c>
      <c r="M28" s="21">
        <f>IF($B28="M",(IF(OR(L28=0,L28*VLOOKUP($A28,Partridge!$A$3:$J$73,5)&lt;1.5),0,INT(51.39*((INT(100*((((INT(100*L28))/100)*VLOOKUP($A28,Partridge!$A$3:$J$73,5))))/100-1.5)^1.05)))),IF($B28="F",(IF(OR(L28=0,L28*2*VLOOKUP($A28,Partridge!$A$3:$J$73,5)&lt;1.5),0,INT(56.02111*((INT(100*((((INT(100*L28))/100)*2*VLOOKUP($A28,Partridge!$A$3:$J$73,5))))/100-1.5)^1.05)))),"M/F?"))</f>
        <v>713</v>
      </c>
      <c r="N28" s="18"/>
      <c r="O28" s="21">
        <f>IF($B28="M",(IF(OR(N28=0,N28*VLOOKUP($A28,Partridge!$A$3:$J$73,6)&lt;1.5),0,INT(51.39*((INT(100*((((INT(100*N28))/100)*VLOOKUP($A28,Partridge!$A$3:$J$73,6))))/100-1.5)^1.05)))),IF($B28="F",(IF(OR(N28=0,N28*2*VLOOKUP($A28,Partridge!$A$3:$J$73,6)&lt;1.5),0,INT(56.0211*((INT(100*((((INT(100*N28))/100)*2*VLOOKUP($A28,Partridge!$A$3:$J$73,6))))/100-1.5)^1.05)))),"M/F?"))</f>
        <v>0</v>
      </c>
      <c r="P28" s="18">
        <v>4.54</v>
      </c>
      <c r="Q28" s="21">
        <f>IF($B28="M",(IF(OR(P28=0,P28*VLOOKUP($A28,Partridge!$A$3:$J$73,7)&lt;1.5),0,INT(51.39*((INT(100*((((INT(100*P28))/100)*VLOOKUP($A28,Partridge!$A$3:$J$73,7))))/100-1.5)^1.05)))),IF($B28="F",(IF(OR(P28=0,P28*2*VLOOKUP($A28,Partridge!$A$3:$J$73,7)&lt;1.5),0,INT(56.0211*((INT(100*((((INT(100*P28))/100)*2*VLOOKUP($A28,Partridge!$A$3:$J$73,7))))/100-1.5)^1.05)))),"M/F?"))</f>
        <v>554</v>
      </c>
      <c r="R28" s="18">
        <v>2.39</v>
      </c>
      <c r="S28" s="21">
        <f>IF($B28="M",(IF(OR(R28=0,R28*VLOOKUP($A28,Partridge!$A$3:$J$73,8)&lt;1.5),0,INT(51.39*((INT(100*((((INT(100*R28))/100)*VLOOKUP($A28,Partridge!$A$3:$J$73,8))))/100-1.5)^1.05)))),IF($B28="F",(IF(OR(R28=0,R28*2*VLOOKUP($A28,Partridge!$A$3:$J$73,8)&lt;1.5),0,INT(56.0211*((INT(100*((((INT(100*R28))/100)*2*VLOOKUP($A28,Partridge!$A$3:$J$73,8))))/100-1.5)^1.05)))),"M/F?"))</f>
        <v>590</v>
      </c>
      <c r="T28" s="18">
        <v>0.85</v>
      </c>
      <c r="U28" s="21">
        <f>IF($B28="M",(IF(OR(T28=0,T28*VLOOKUP($A28,Partridge!$A$3:$J$73,9)&lt;1.5),0,INT(51.39*((INT(100*((((INT(100*T28))/100)*VLOOKUP($A28,Partridge!$A$3:$J$73,9))))/100-1.5)^1.05)))),IF($B28="F",(IF(OR(T28=0,T28*2*VLOOKUP($A28,Partridge!$A$3:$J$73,9)&lt;1.5),0,INT(56.0211*((INT(100*((((INT(100*T28))/100)*2*VLOOKUP($A28,Partridge!$A$3:$J$73,9))))/100-1.5)^1.05)))),"M/F?"))</f>
        <v>386</v>
      </c>
      <c r="V28" s="18">
        <v>0.51</v>
      </c>
      <c r="W28" s="21">
        <f>IF($B28="M",(IF(OR(V28=0,V28*VLOOKUP($A28,Partridge!$A$3:$J$73,10)&lt;1.5),0,INT(51.39*((INT(100*((((INT(100*V28))/100)*VLOOKUP($A28,Partridge!$A$3:$J$73,10))))/100-1.5)^1.05)))),IF($B28="F",(IF(OR(V28=0,V28*2*VLOOKUP($A28,Partridge!$A$3:$J$73,10)&lt;1.5),0,INT(56.0211*((INT(100*((((INT(100*V28))/100)*2*VLOOKUP($A28,Partridge!$A$3:$J$73,10))))/100-1.5)^1.05)))),"M/F?"))</f>
        <v>486</v>
      </c>
      <c r="X28" s="27">
        <v>35658</v>
      </c>
    </row>
    <row r="29" spans="1:26" ht="12.75">
      <c r="A29" s="6">
        <v>65</v>
      </c>
      <c r="B29" s="34" t="s">
        <v>34</v>
      </c>
      <c r="C29" t="s">
        <v>56</v>
      </c>
      <c r="D29" t="s">
        <v>66</v>
      </c>
      <c r="E29" s="21">
        <f aca="true" t="shared" si="2" ref="E29:E35">SUM(G29+I29+K29+M29+O29+Q29+S29+U29+W29)</f>
        <v>4076</v>
      </c>
      <c r="F29" s="18"/>
      <c r="G29" s="23">
        <f>IF($B29="M",(IF(OR(F29=0,F29*0.9308*VLOOKUP($A29,Partridge!$A$3:$J$73,2)&lt;1.5),0,INT(51.39*((INT(100*((((INT(100*F29))/100)*0.9308*VLOOKUP($A29,Partridge!$A$3:$J$73,2))))/100-1.5)^1.05)))),IF($B29="F",(IF(OR(F29=0,F29*2*0.9308*VLOOKUP($A29,Partridge!$A$3:$J$73,2)&lt;1.5),0,INT(56.0211*((INT(100*((((INT(100*F29))/100)*2*0.9308*VLOOKUP($A29,Partridge!$A$3:$J$73,2))))/100-1.5)^1.05)))),"M/F?"))</f>
        <v>0</v>
      </c>
      <c r="H29" s="18"/>
      <c r="I29" s="21">
        <f>IF($B29="M",(IF(OR(H29=0,H29*VLOOKUP($A29,Partridge!$A$3:$J$73,3)&lt;1.5),0,INT(51.39*((INT(100*((((INT(100*H29))/100)*VLOOKUP($A29,Partridge!$A$3:$J$73,3))))/100-1.5)^1.05)))),IF($B29="F",(IF(OR(H29=0,H29*2*VLOOKUP($A29,Partridge!$A$3:$J$73,3)&lt;1.5),0,INT(56.0211*((INT(100*((((INT(100*H29))/100)*2*VLOOKUP($A29,Partridge!$A$3:$J$73,3))))/100-1.5)^1.05)))),"M/F?"))</f>
        <v>0</v>
      </c>
      <c r="J29" s="18"/>
      <c r="K29" s="21">
        <f>IF($B29="M",(IF(OR(J29=0,J29*VLOOKUP($A29,Partridge!$A$3:$J$73,4)&lt;1.5),0,INT(51.39*((INT(100*((((INT(100*J29))/100)*VLOOKUP($A29,Partridge!$A$3:$J$73,4))))/100-1.5)^1.05)))),IF($B29="F",(IF(OR(J29=0,J29*2*VLOOKUP($A29,Partridge!$A$3:$J$73,4)&lt;1.5),0,INT(56.0211*((INT(100*((((INT(100*J29))/100)*2*VLOOKUP($A29,Partridge!$A$3:$J$73,4))))/100-1.5)^1.05)))),"M/F?"))</f>
        <v>0</v>
      </c>
      <c r="L29" s="18">
        <v>12.63</v>
      </c>
      <c r="M29" s="21">
        <f>IF($B29="M",(IF(OR(L29=0,L29*VLOOKUP($A29,Partridge!$A$3:$J$73,5)&lt;1.5),0,INT(51.39*((INT(100*((((INT(100*L29))/100)*VLOOKUP($A29,Partridge!$A$3:$J$73,5))))/100-1.5)^1.05)))),IF($B29="F",(IF(OR(L29=0,L29*2*VLOOKUP($A29,Partridge!$A$3:$J$73,5)&lt;1.5),0,INT(56.02111*((INT(100*((((INT(100*L29))/100)*2*VLOOKUP($A29,Partridge!$A$3:$J$73,5))))/100-1.5)^1.05)))),"M/F?"))</f>
        <v>901</v>
      </c>
      <c r="N29" s="18"/>
      <c r="O29" s="21">
        <f>IF($B29="M",(IF(OR(N29=0,N29*VLOOKUP($A29,Partridge!$A$3:$J$73,6)&lt;1.5),0,INT(51.39*((INT(100*((((INT(100*N29))/100)*VLOOKUP($A29,Partridge!$A$3:$J$73,6))))/100-1.5)^1.05)))),IF($B29="F",(IF(OR(N29=0,N29*2*VLOOKUP($A29,Partridge!$A$3:$J$73,6)&lt;1.5),0,INT(56.0211*((INT(100*((((INT(100*N29))/100)*2*VLOOKUP($A29,Partridge!$A$3:$J$73,6))))/100-1.5)^1.05)))),"M/F?"))</f>
        <v>0</v>
      </c>
      <c r="P29" s="18">
        <v>5.27</v>
      </c>
      <c r="Q29" s="21">
        <f>IF($B29="M",(IF(OR(P29=0,P29*VLOOKUP($A29,Partridge!$A$3:$J$73,7)&lt;1.5),0,INT(51.39*((INT(100*((((INT(100*P29))/100)*VLOOKUP($A29,Partridge!$A$3:$J$73,7))))/100-1.5)^1.05)))),IF($B29="F",(IF(OR(P29=0,P29*2*VLOOKUP($A29,Partridge!$A$3:$J$73,7)&lt;1.5),0,INT(56.0211*((INT(100*((((INT(100*P29))/100)*2*VLOOKUP($A29,Partridge!$A$3:$J$73,7))))/100-1.5)^1.05)))),"M/F?"))</f>
        <v>703</v>
      </c>
      <c r="R29" s="18">
        <v>2.81</v>
      </c>
      <c r="S29" s="21">
        <f>IF($B29="M",(IF(OR(R29=0,R29*VLOOKUP($A29,Partridge!$A$3:$J$73,8)&lt;1.5),0,INT(51.39*((INT(100*((((INT(100*R29))/100)*VLOOKUP($A29,Partridge!$A$3:$J$73,8))))/100-1.5)^1.05)))),IF($B29="F",(IF(OR(R29=0,R29*2*VLOOKUP($A29,Partridge!$A$3:$J$73,8)&lt;1.5),0,INT(56.0211*((INT(100*((((INT(100*R29))/100)*2*VLOOKUP($A29,Partridge!$A$3:$J$73,8))))/100-1.5)^1.05)))),"M/F?"))</f>
        <v>758</v>
      </c>
      <c r="T29" s="18">
        <v>1.56</v>
      </c>
      <c r="U29" s="21">
        <f>IF($B29="M",(IF(OR(T29=0,T29*VLOOKUP($A29,Partridge!$A$3:$J$73,9)&lt;1.5),0,INT(51.39*((INT(100*((((INT(100*T29))/100)*VLOOKUP($A29,Partridge!$A$3:$J$73,9))))/100-1.5)^1.05)))),IF($B29="F",(IF(OR(T29=0,T29*2*VLOOKUP($A29,Partridge!$A$3:$J$73,9)&lt;1.5),0,INT(56.0211*((INT(100*((((INT(100*T29))/100)*2*VLOOKUP($A29,Partridge!$A$3:$J$73,9))))/100-1.5)^1.05)))),"M/F?"))</f>
        <v>857</v>
      </c>
      <c r="V29" s="18">
        <v>0.78</v>
      </c>
      <c r="W29" s="21">
        <f>IF($B29="M",(IF(OR(V29=0,V29*VLOOKUP($A29,Partridge!$A$3:$J$73,10)&lt;1.5),0,INT(51.39*((INT(100*((((INT(100*V29))/100)*VLOOKUP($A29,Partridge!$A$3:$J$73,10))))/100-1.5)^1.05)))),IF($B29="F",(IF(OR(V29=0,V29*2*VLOOKUP($A29,Partridge!$A$3:$J$73,10)&lt;1.5),0,INT(56.0211*((INT(100*((((INT(100*V29))/100)*2*VLOOKUP($A29,Partridge!$A$3:$J$73,10))))/100-1.5)^1.05)))),"M/F?"))</f>
        <v>857</v>
      </c>
      <c r="X29" s="27">
        <v>35658</v>
      </c>
      <c r="Z29" s="12" t="s">
        <v>111</v>
      </c>
    </row>
    <row r="30" spans="1:26" ht="12.75">
      <c r="A30" s="6">
        <v>69</v>
      </c>
      <c r="B30" s="34" t="s">
        <v>34</v>
      </c>
      <c r="C30" t="s">
        <v>48</v>
      </c>
      <c r="D30" t="s">
        <v>57</v>
      </c>
      <c r="E30" s="21">
        <f t="shared" si="2"/>
        <v>3927</v>
      </c>
      <c r="F30" s="18"/>
      <c r="G30" s="23">
        <f>IF($B30="M",(IF(OR(F30=0,F30*0.9308*VLOOKUP($A30,Partridge!$A$3:$J$73,2)&lt;1.5),0,INT(51.39*((INT(100*((((INT(100*F30))/100)*0.9308*VLOOKUP($A30,Partridge!$A$3:$J$73,2))))/100-1.5)^1.05)))),IF($B30="F",(IF(OR(F30=0,F30*2*0.9308*VLOOKUP($A30,Partridge!$A$3:$J$73,2)&lt;1.5),0,INT(56.0211*((INT(100*((((INT(100*F30))/100)*2*0.9308*VLOOKUP($A30,Partridge!$A$3:$J$73,2))))/100-1.5)^1.05)))),"M/F?"))</f>
        <v>0</v>
      </c>
      <c r="H30" s="18"/>
      <c r="I30" s="21">
        <f>IF($B30="M",(IF(OR(H30=0,H30*VLOOKUP($A30,Partridge!$A$3:$J$73,3)&lt;1.5),0,INT(51.39*((INT(100*((((INT(100*H30))/100)*VLOOKUP($A30,Partridge!$A$3:$J$73,3))))/100-1.5)^1.05)))),IF($B30="F",(IF(OR(H30=0,H30*2*VLOOKUP($A30,Partridge!$A$3:$J$73,3)&lt;1.5),0,INT(56.0211*((INT(100*((((INT(100*H30))/100)*2*VLOOKUP($A30,Partridge!$A$3:$J$73,3))))/100-1.5)^1.05)))),"M/F?"))</f>
        <v>0</v>
      </c>
      <c r="J30" s="18"/>
      <c r="K30" s="21">
        <f>IF($B30="M",(IF(OR(J30=0,J30*VLOOKUP($A30,Partridge!$A$3:$J$73,4)&lt;1.5),0,INT(51.39*((INT(100*((((INT(100*J30))/100)*VLOOKUP($A30,Partridge!$A$3:$J$73,4))))/100-1.5)^1.05)))),IF($B30="F",(IF(OR(J30=0,J30*2*VLOOKUP($A30,Partridge!$A$3:$J$73,4)&lt;1.5),0,INT(56.0211*((INT(100*((((INT(100*J30))/100)*2*VLOOKUP($A30,Partridge!$A$3:$J$73,4))))/100-1.5)^1.05)))),"M/F?"))</f>
        <v>0</v>
      </c>
      <c r="L30" s="18">
        <v>12.18</v>
      </c>
      <c r="M30" s="21">
        <f>IF($B30="M",(IF(OR(L30=0,L30*VLOOKUP($A30,Partridge!$A$3:$J$73,5)&lt;1.5),0,INT(51.39*((INT(100*((((INT(100*L30))/100)*VLOOKUP($A30,Partridge!$A$3:$J$73,5))))/100-1.5)^1.05)))),IF($B30="F",(IF(OR(L30=0,L30*2*VLOOKUP($A30,Partridge!$A$3:$J$73,5)&lt;1.5),0,INT(56.02111*((INT(100*((((INT(100*L30))/100)*2*VLOOKUP($A30,Partridge!$A$3:$J$73,5))))/100-1.5)^1.05)))),"M/F?"))</f>
        <v>969</v>
      </c>
      <c r="N30" s="18"/>
      <c r="O30" s="21">
        <f>IF($B30="M",(IF(OR(N30=0,N30*VLOOKUP($A30,Partridge!$A$3:$J$73,6)&lt;1.5),0,INT(51.39*((INT(100*((((INT(100*N30))/100)*VLOOKUP($A30,Partridge!$A$3:$J$73,6))))/100-1.5)^1.05)))),IF($B30="F",(IF(OR(N30=0,N30*2*VLOOKUP($A30,Partridge!$A$3:$J$73,6)&lt;1.5),0,INT(56.0211*((INT(100*((((INT(100*N30))/100)*2*VLOOKUP($A30,Partridge!$A$3:$J$73,6))))/100-1.5)^1.05)))),"M/F?"))</f>
        <v>0</v>
      </c>
      <c r="P30" s="18">
        <v>5.79</v>
      </c>
      <c r="Q30" s="21">
        <f>IF($B30="M",(IF(OR(P30=0,P30*VLOOKUP($A30,Partridge!$A$3:$J$73,7)&lt;1.5),0,INT(51.39*((INT(100*((((INT(100*P30))/100)*VLOOKUP($A30,Partridge!$A$3:$J$73,7))))/100-1.5)^1.05)))),IF($B30="F",(IF(OR(P30=0,P30*2*VLOOKUP($A30,Partridge!$A$3:$J$73,7)&lt;1.5),0,INT(56.0211*((INT(100*((((INT(100*P30))/100)*2*VLOOKUP($A30,Partridge!$A$3:$J$73,7))))/100-1.5)^1.05)))),"M/F?"))</f>
        <v>888</v>
      </c>
      <c r="R30" s="18">
        <v>3.37</v>
      </c>
      <c r="S30" s="21">
        <f>IF($B30="M",(IF(OR(R30=0,R30*VLOOKUP($A30,Partridge!$A$3:$J$73,8)&lt;1.5),0,INT(51.39*((INT(100*((((INT(100*R30))/100)*VLOOKUP($A30,Partridge!$A$3:$J$73,8))))/100-1.5)^1.05)))),IF($B30="F",(IF(OR(R30=0,R30*2*VLOOKUP($A30,Partridge!$A$3:$J$73,8)&lt;1.5),0,INT(56.0211*((INT(100*((((INT(100*R30))/100)*2*VLOOKUP($A30,Partridge!$A$3:$J$73,8))))/100-1.5)^1.05)))),"M/F?"))</f>
        <v>1057</v>
      </c>
      <c r="T30" s="18">
        <v>1.22</v>
      </c>
      <c r="U30" s="21">
        <f>IF($B30="M",(IF(OR(T30=0,T30*VLOOKUP($A30,Partridge!$A$3:$J$73,9)&lt;1.5),0,INT(51.39*((INT(100*((((INT(100*T30))/100)*VLOOKUP($A30,Partridge!$A$3:$J$73,9))))/100-1.5)^1.05)))),IF($B30="F",(IF(OR(T30=0,T30*2*VLOOKUP($A30,Partridge!$A$3:$J$73,9)&lt;1.5),0,INT(56.0211*((INT(100*((((INT(100*T30))/100)*2*VLOOKUP($A30,Partridge!$A$3:$J$73,9))))/100-1.5)^1.05)))),"M/F?"))</f>
        <v>727</v>
      </c>
      <c r="V30" s="18">
        <v>0.29</v>
      </c>
      <c r="W30" s="21">
        <f>IF($B30="M",(IF(OR(V30=0,V30*VLOOKUP($A30,Partridge!$A$3:$J$73,10)&lt;1.5),0,INT(51.39*((INT(100*((((INT(100*V30))/100)*VLOOKUP($A30,Partridge!$A$3:$J$73,10))))/100-1.5)^1.05)))),IF($B30="F",(IF(OR(V30=0,V30*2*VLOOKUP($A30,Partridge!$A$3:$J$73,10)&lt;1.5),0,INT(56.0211*((INT(100*((((INT(100*V30))/100)*2*VLOOKUP($A30,Partridge!$A$3:$J$73,10))))/100-1.5)^1.05)))),"M/F?"))</f>
        <v>286</v>
      </c>
      <c r="X30" s="27">
        <v>35658</v>
      </c>
      <c r="Z30" s="12" t="s">
        <v>105</v>
      </c>
    </row>
    <row r="31" spans="1:26" ht="12.75">
      <c r="A31" s="6">
        <v>65</v>
      </c>
      <c r="B31" s="34" t="s">
        <v>34</v>
      </c>
      <c r="C31" t="s">
        <v>98</v>
      </c>
      <c r="D31" t="s">
        <v>58</v>
      </c>
      <c r="E31" s="21">
        <f t="shared" si="2"/>
        <v>1249</v>
      </c>
      <c r="F31" s="18"/>
      <c r="G31" s="23">
        <f>IF($B31="M",(IF(OR(F31=0,F31*0.9308*VLOOKUP($A31,Partridge!$A$3:$J$73,2)&lt;1.5),0,INT(51.39*((INT(100*((((INT(100*F31))/100)*0.9308*VLOOKUP($A31,Partridge!$A$3:$J$73,2))))/100-1.5)^1.05)))),IF($B31="F",(IF(OR(F31=0,F31*2*0.9308*VLOOKUP($A31,Partridge!$A$3:$J$73,2)&lt;1.5),0,INT(56.0211*((INT(100*((((INT(100*F31))/100)*2*0.9308*VLOOKUP($A31,Partridge!$A$3:$J$73,2))))/100-1.5)^1.05)))),"M/F?"))</f>
        <v>0</v>
      </c>
      <c r="H31" s="18"/>
      <c r="I31" s="21">
        <f>IF($B31="M",(IF(OR(H31=0,H31*VLOOKUP($A31,Partridge!$A$3:$J$73,3)&lt;1.5),0,INT(51.39*((INT(100*((((INT(100*H31))/100)*VLOOKUP($A31,Partridge!$A$3:$J$73,3))))/100-1.5)^1.05)))),IF($B31="F",(IF(OR(H31=0,H31*2*VLOOKUP($A31,Partridge!$A$3:$J$73,3)&lt;1.5),0,INT(56.0211*((INT(100*((((INT(100*H31))/100)*2*VLOOKUP($A31,Partridge!$A$3:$J$73,3))))/100-1.5)^1.05)))),"M/F?"))</f>
        <v>0</v>
      </c>
      <c r="J31" s="18"/>
      <c r="K31" s="21">
        <f>IF($B31="M",(IF(OR(J31=0,J31*VLOOKUP($A31,Partridge!$A$3:$J$73,4)&lt;1.5),0,INT(51.39*((INT(100*((((INT(100*J31))/100)*VLOOKUP($A31,Partridge!$A$3:$J$73,4))))/100-1.5)^1.05)))),IF($B31="F",(IF(OR(J31=0,J31*2*VLOOKUP($A31,Partridge!$A$3:$J$73,4)&lt;1.5),0,INT(56.0211*((INT(100*((((INT(100*J31))/100)*2*VLOOKUP($A31,Partridge!$A$3:$J$73,4))))/100-1.5)^1.05)))),"M/F?"))</f>
        <v>0</v>
      </c>
      <c r="L31" s="18">
        <v>10.01</v>
      </c>
      <c r="M31" s="21">
        <f>IF($B31="M",(IF(OR(L31=0,L31*VLOOKUP($A31,Partridge!$A$3:$J$73,5)&lt;1.5),0,INT(51.39*((INT(100*((((INT(100*L31))/100)*VLOOKUP($A31,Partridge!$A$3:$J$73,5))))/100-1.5)^1.05)))),IF($B31="F",(IF(OR(L31=0,L31*2*VLOOKUP($A31,Partridge!$A$3:$J$73,5)&lt;1.5),0,INT(56.02111*((INT(100*((((INT(100*L31))/100)*2*VLOOKUP($A31,Partridge!$A$3:$J$73,5))))/100-1.5)^1.05)))),"M/F?"))</f>
        <v>687</v>
      </c>
      <c r="N31" s="18"/>
      <c r="O31" s="21">
        <f>IF($B31="M",(IF(OR(N31=0,N31*VLOOKUP($A31,Partridge!$A$3:$J$73,6)&lt;1.5),0,INT(51.39*((INT(100*((((INT(100*N31))/100)*VLOOKUP($A31,Partridge!$A$3:$J$73,6))))/100-1.5)^1.05)))),IF($B31="F",(IF(OR(N31=0,N31*2*VLOOKUP($A31,Partridge!$A$3:$J$73,6)&lt;1.5),0,INT(56.0211*((INT(100*((((INT(100*N31))/100)*2*VLOOKUP($A31,Partridge!$A$3:$J$73,6))))/100-1.5)^1.05)))),"M/F?"))</f>
        <v>0</v>
      </c>
      <c r="P31" s="18">
        <v>4.37</v>
      </c>
      <c r="Q31" s="21">
        <f>IF($B31="M",(IF(OR(P31=0,P31*VLOOKUP($A31,Partridge!$A$3:$J$73,7)&lt;1.5),0,INT(51.39*((INT(100*((((INT(100*P31))/100)*VLOOKUP($A31,Partridge!$A$3:$J$73,7))))/100-1.5)^1.05)))),IF($B31="F",(IF(OR(P31=0,P31*2*VLOOKUP($A31,Partridge!$A$3:$J$73,7)&lt;1.5),0,INT(56.0211*((INT(100*((((INT(100*P31))/100)*2*VLOOKUP($A31,Partridge!$A$3:$J$73,7))))/100-1.5)^1.05)))),"M/F?"))</f>
        <v>562</v>
      </c>
      <c r="R31" s="18"/>
      <c r="S31" s="21">
        <f>IF($B31="M",(IF(OR(R31=0,R31*VLOOKUP($A31,Partridge!$A$3:$J$73,8)&lt;1.5),0,INT(51.39*((INT(100*((((INT(100*R31))/100)*VLOOKUP($A31,Partridge!$A$3:$J$73,8))))/100-1.5)^1.05)))),IF($B31="F",(IF(OR(R31=0,R31*2*VLOOKUP($A31,Partridge!$A$3:$J$73,8)&lt;1.5),0,INT(56.0211*((INT(100*((((INT(100*R31))/100)*2*VLOOKUP($A31,Partridge!$A$3:$J$73,8))))/100-1.5)^1.05)))),"M/F?"))</f>
        <v>0</v>
      </c>
      <c r="T31" s="18"/>
      <c r="U31" s="21">
        <f>IF($B31="M",(IF(OR(T31=0,T31*VLOOKUP($A31,Partridge!$A$3:$J$73,9)&lt;1.5),0,INT(51.39*((INT(100*((((INT(100*T31))/100)*VLOOKUP($A31,Partridge!$A$3:$J$73,9))))/100-1.5)^1.05)))),IF($B31="F",(IF(OR(T31=0,T31*2*VLOOKUP($A31,Partridge!$A$3:$J$73,9)&lt;1.5),0,INT(56.0211*((INT(100*((((INT(100*T31))/100)*2*VLOOKUP($A31,Partridge!$A$3:$J$73,9))))/100-1.5)^1.05)))),"M/F?"))</f>
        <v>0</v>
      </c>
      <c r="V31" s="18"/>
      <c r="W31" s="21">
        <f>IF($B31="M",(IF(OR(V31=0,V31*VLOOKUP($A31,Partridge!$A$3:$J$73,10)&lt;1.5),0,INT(51.39*((INT(100*((((INT(100*V31))/100)*VLOOKUP($A31,Partridge!$A$3:$J$73,10))))/100-1.5)^1.05)))),IF($B31="F",(IF(OR(V31=0,V31*2*VLOOKUP($A31,Partridge!$A$3:$J$73,10)&lt;1.5),0,INT(56.0211*((INT(100*((((INT(100*V31))/100)*2*VLOOKUP($A31,Partridge!$A$3:$J$73,10))))/100-1.5)^1.05)))),"M/F?"))</f>
        <v>0</v>
      </c>
      <c r="X31" s="27">
        <v>35658</v>
      </c>
      <c r="Z31" s="12" t="s">
        <v>110</v>
      </c>
    </row>
    <row r="32" spans="1:26" ht="12.75">
      <c r="A32" s="6">
        <v>65</v>
      </c>
      <c r="B32" s="34" t="s">
        <v>34</v>
      </c>
      <c r="C32" t="s">
        <v>99</v>
      </c>
      <c r="D32" t="s">
        <v>100</v>
      </c>
      <c r="E32" s="21">
        <f t="shared" si="2"/>
        <v>2764</v>
      </c>
      <c r="F32" s="18"/>
      <c r="G32" s="23">
        <f>IF($B32="M",(IF(OR(F32=0,F32*0.9308*VLOOKUP($A32,Partridge!$A$3:$J$73,2)&lt;1.5),0,INT(51.39*((INT(100*((((INT(100*F32))/100)*0.9308*VLOOKUP($A32,Partridge!$A$3:$J$73,2))))/100-1.5)^1.05)))),IF($B32="F",(IF(OR(F32=0,F32*2*0.9308*VLOOKUP($A32,Partridge!$A$3:$J$73,2)&lt;1.5),0,INT(56.0211*((INT(100*((((INT(100*F32))/100)*2*0.9308*VLOOKUP($A32,Partridge!$A$3:$J$73,2))))/100-1.5)^1.05)))),"M/F?"))</f>
        <v>0</v>
      </c>
      <c r="H32" s="18"/>
      <c r="I32" s="21">
        <f>IF($B32="M",(IF(OR(H32=0,H32*VLOOKUP($A32,Partridge!$A$3:$J$73,3)&lt;1.5),0,INT(51.39*((INT(100*((((INT(100*H32))/100)*VLOOKUP($A32,Partridge!$A$3:$J$73,3))))/100-1.5)^1.05)))),IF($B32="F",(IF(OR(H32=0,H32*2*VLOOKUP($A32,Partridge!$A$3:$J$73,3)&lt;1.5),0,INT(56.0211*((INT(100*((((INT(100*H32))/100)*2*VLOOKUP($A32,Partridge!$A$3:$J$73,3))))/100-1.5)^1.05)))),"M/F?"))</f>
        <v>0</v>
      </c>
      <c r="J32" s="18"/>
      <c r="K32" s="21">
        <f>IF($B32="M",(IF(OR(J32=0,J32*VLOOKUP($A32,Partridge!$A$3:$J$73,4)&lt;1.5),0,INT(51.39*((INT(100*((((INT(100*J32))/100)*VLOOKUP($A32,Partridge!$A$3:$J$73,4))))/100-1.5)^1.05)))),IF($B32="F",(IF(OR(J32=0,J32*2*VLOOKUP($A32,Partridge!$A$3:$J$73,4)&lt;1.5),0,INT(56.0211*((INT(100*((((INT(100*J32))/100)*2*VLOOKUP($A32,Partridge!$A$3:$J$73,4))))/100-1.5)^1.05)))),"M/F?"))</f>
        <v>0</v>
      </c>
      <c r="L32" s="18">
        <v>9.93</v>
      </c>
      <c r="M32" s="21">
        <f>IF($B32="M",(IF(OR(L32=0,L32*VLOOKUP($A32,Partridge!$A$3:$J$73,5)&lt;1.5),0,INT(51.39*((INT(100*((((INT(100*L32))/100)*VLOOKUP($A32,Partridge!$A$3:$J$73,5))))/100-1.5)^1.05)))),IF($B32="F",(IF(OR(L32=0,L32*2*VLOOKUP($A32,Partridge!$A$3:$J$73,5)&lt;1.5),0,INT(56.02111*((INT(100*((((INT(100*L32))/100)*2*VLOOKUP($A32,Partridge!$A$3:$J$73,5))))/100-1.5)^1.05)))),"M/F?"))</f>
        <v>680</v>
      </c>
      <c r="N32" s="18"/>
      <c r="O32" s="21">
        <f>IF($B32="M",(IF(OR(N32=0,N32*VLOOKUP($A32,Partridge!$A$3:$J$73,6)&lt;1.5),0,INT(51.39*((INT(100*((((INT(100*N32))/100)*VLOOKUP($A32,Partridge!$A$3:$J$73,6))))/100-1.5)^1.05)))),IF($B32="F",(IF(OR(N32=0,N32*2*VLOOKUP($A32,Partridge!$A$3:$J$73,6)&lt;1.5),0,INT(56.0211*((INT(100*((((INT(100*N32))/100)*2*VLOOKUP($A32,Partridge!$A$3:$J$73,6))))/100-1.5)^1.05)))),"M/F?"))</f>
        <v>0</v>
      </c>
      <c r="P32" s="18">
        <v>4.95</v>
      </c>
      <c r="Q32" s="21">
        <f>IF($B32="M",(IF(OR(P32=0,P32*VLOOKUP($A32,Partridge!$A$3:$J$73,7)&lt;1.5),0,INT(51.39*((INT(100*((((INT(100*P32))/100)*VLOOKUP($A32,Partridge!$A$3:$J$73,7))))/100-1.5)^1.05)))),IF($B32="F",(IF(OR(P32=0,P32*2*VLOOKUP($A32,Partridge!$A$3:$J$73,7)&lt;1.5),0,INT(56.0211*((INT(100*((((INT(100*P32))/100)*2*VLOOKUP($A32,Partridge!$A$3:$J$73,7))))/100-1.5)^1.05)))),"M/F?"))</f>
        <v>653</v>
      </c>
      <c r="R32" s="18">
        <v>2.64</v>
      </c>
      <c r="S32" s="21">
        <f>IF($B32="M",(IF(OR(R32=0,R32*VLOOKUP($A32,Partridge!$A$3:$J$73,8)&lt;1.5),0,INT(51.39*((INT(100*((((INT(100*R32))/100)*VLOOKUP($A32,Partridge!$A$3:$J$73,8))))/100-1.5)^1.05)))),IF($B32="F",(IF(OR(R32=0,R32*2*VLOOKUP($A32,Partridge!$A$3:$J$73,8)&lt;1.5),0,INT(56.0211*((INT(100*((((INT(100*R32))/100)*2*VLOOKUP($A32,Partridge!$A$3:$J$73,8))))/100-1.5)^1.05)))),"M/F?"))</f>
        <v>705</v>
      </c>
      <c r="T32" s="18">
        <v>0.86</v>
      </c>
      <c r="U32" s="21">
        <f>IF($B32="M",(IF(OR(T32=0,T32*VLOOKUP($A32,Partridge!$A$3:$J$73,9)&lt;1.5),0,INT(51.39*((INT(100*((((INT(100*T32))/100)*VLOOKUP($A32,Partridge!$A$3:$J$73,9))))/100-1.5)^1.05)))),IF($B32="F",(IF(OR(T32=0,T32*2*VLOOKUP($A32,Partridge!$A$3:$J$73,9)&lt;1.5),0,INT(56.0211*((INT(100*((((INT(100*T32))/100)*2*VLOOKUP($A32,Partridge!$A$3:$J$73,9))))/100-1.5)^1.05)))),"M/F?"))</f>
        <v>418</v>
      </c>
      <c r="V32" s="18">
        <v>0.34</v>
      </c>
      <c r="W32" s="21">
        <f>IF($B32="M",(IF(OR(V32=0,V32*VLOOKUP($A32,Partridge!$A$3:$J$73,10)&lt;1.5),0,INT(51.39*((INT(100*((((INT(100*V32))/100)*VLOOKUP($A32,Partridge!$A$3:$J$73,10))))/100-1.5)^1.05)))),IF($B32="F",(IF(OR(V32=0,V32*2*VLOOKUP($A32,Partridge!$A$3:$J$73,10)&lt;1.5),0,INT(56.0211*((INT(100*((((INT(100*V32))/100)*2*VLOOKUP($A32,Partridge!$A$3:$J$73,10))))/100-1.5)^1.05)))),"M/F?"))</f>
        <v>308</v>
      </c>
      <c r="X32" s="27">
        <v>35658</v>
      </c>
      <c r="Z32" s="12" t="s">
        <v>105</v>
      </c>
    </row>
    <row r="33" spans="1:26" ht="12.75">
      <c r="A33" s="6">
        <v>71</v>
      </c>
      <c r="B33" s="34" t="s">
        <v>34</v>
      </c>
      <c r="C33" t="s">
        <v>69</v>
      </c>
      <c r="D33" t="s">
        <v>70</v>
      </c>
      <c r="E33" s="21">
        <f t="shared" si="2"/>
        <v>3806</v>
      </c>
      <c r="F33" s="18"/>
      <c r="G33" s="23">
        <f>IF($B33="M",(IF(OR(F33=0,F33*0.9308*VLOOKUP($A33,Partridge!$A$3:$J$73,2)&lt;1.5),0,INT(51.39*((INT(100*((((INT(100*F33))/100)*0.9308*VLOOKUP($A33,Partridge!$A$3:$J$73,2))))/100-1.5)^1.05)))),IF($B33="F",(IF(OR(F33=0,F33*2*0.9308*VLOOKUP($A33,Partridge!$A$3:$J$73,2)&lt;1.5),0,INT(56.0211*((INT(100*((((INT(100*F33))/100)*2*0.9308*VLOOKUP($A33,Partridge!$A$3:$J$73,2))))/100-1.5)^1.05)))),"M/F?"))</f>
        <v>0</v>
      </c>
      <c r="H33" s="18"/>
      <c r="I33" s="21">
        <f>IF($B33="M",(IF(OR(H33=0,H33*VLOOKUP($A33,Partridge!$A$3:$J$73,3)&lt;1.5),0,INT(51.39*((INT(100*((((INT(100*H33))/100)*VLOOKUP($A33,Partridge!$A$3:$J$73,3))))/100-1.5)^1.05)))),IF($B33="F",(IF(OR(H33=0,H33*2*VLOOKUP($A33,Partridge!$A$3:$J$73,3)&lt;1.5),0,INT(56.0211*((INT(100*((((INT(100*H33))/100)*2*VLOOKUP($A33,Partridge!$A$3:$J$73,3))))/100-1.5)^1.05)))),"M/F?"))</f>
        <v>0</v>
      </c>
      <c r="J33" s="18"/>
      <c r="K33" s="21">
        <f>IF($B33="M",(IF(OR(J33=0,J33*VLOOKUP($A33,Partridge!$A$3:$J$73,4)&lt;1.5),0,INT(51.39*((INT(100*((((INT(100*J33))/100)*VLOOKUP($A33,Partridge!$A$3:$J$73,4))))/100-1.5)^1.05)))),IF($B33="F",(IF(OR(J33=0,J33*2*VLOOKUP($A33,Partridge!$A$3:$J$73,4)&lt;1.5),0,INT(56.0211*((INT(100*((((INT(100*J33))/100)*2*VLOOKUP($A33,Partridge!$A$3:$J$73,4))))/100-1.5)^1.05)))),"M/F?"))</f>
        <v>0</v>
      </c>
      <c r="L33" s="18">
        <v>10.5</v>
      </c>
      <c r="M33" s="21">
        <f>IF($B33="M",(IF(OR(L33=0,L33*VLOOKUP($A33,Partridge!$A$3:$J$73,5)&lt;1.5),0,INT(51.39*((INT(100*((((INT(100*L33))/100)*VLOOKUP($A33,Partridge!$A$3:$J$73,5))))/100-1.5)^1.05)))),IF($B33="F",(IF(OR(L33=0,L33*2*VLOOKUP($A33,Partridge!$A$3:$J$73,5)&lt;1.5),0,INT(56.02111*((INT(100*((((INT(100*L33))/100)*2*VLOOKUP($A33,Partridge!$A$3:$J$73,5))))/100-1.5)^1.05)))),"M/F?"))</f>
        <v>866</v>
      </c>
      <c r="N33" s="18">
        <v>7.92</v>
      </c>
      <c r="O33" s="21">
        <f>IF($B33="M",(IF(OR(N33=0,N33*VLOOKUP($A33,Partridge!$A$3:$J$73,6)&lt;1.5),0,INT(51.39*((INT(100*((((INT(100*N33))/100)*VLOOKUP($A33,Partridge!$A$3:$J$73,6))))/100-1.5)^1.05)))),IF($B33="F",(IF(OR(N33=0,N33*2*VLOOKUP($A33,Partridge!$A$3:$J$73,6)&lt;1.5),0,INT(56.0211*((INT(100*((((INT(100*N33))/100)*2*VLOOKUP($A33,Partridge!$A$3:$J$73,6))))/100-1.5)^1.05)))),"M/F?"))</f>
        <v>787</v>
      </c>
      <c r="P33" s="18">
        <v>4.45</v>
      </c>
      <c r="Q33" s="21">
        <f>IF($B33="M",(IF(OR(P33=0,P33*VLOOKUP($A33,Partridge!$A$3:$J$73,7)&lt;1.5),0,INT(51.39*((INT(100*((((INT(100*P33))/100)*VLOOKUP($A33,Partridge!$A$3:$J$73,7))))/100-1.5)^1.05)))),IF($B33="F",(IF(OR(P33=0,P33*2*VLOOKUP($A33,Partridge!$A$3:$J$73,7)&lt;1.5),0,INT(56.0211*((INT(100*((((INT(100*P33))/100)*2*VLOOKUP($A33,Partridge!$A$3:$J$73,7))))/100-1.5)^1.05)))),"M/F?"))</f>
        <v>695</v>
      </c>
      <c r="R33" s="18">
        <v>2.53</v>
      </c>
      <c r="S33" s="21">
        <f>IF($B33="M",(IF(OR(R33=0,R33*VLOOKUP($A33,Partridge!$A$3:$J$73,8)&lt;1.5),0,INT(51.39*((INT(100*((((INT(100*R33))/100)*VLOOKUP($A33,Partridge!$A$3:$J$73,8))))/100-1.5)^1.05)))),IF($B33="F",(IF(OR(R33=0,R33*2*VLOOKUP($A33,Partridge!$A$3:$J$73,8)&lt;1.5),0,INT(56.0211*((INT(100*((((INT(100*R33))/100)*2*VLOOKUP($A33,Partridge!$A$3:$J$73,8))))/100-1.5)^1.05)))),"M/F?"))</f>
        <v>809</v>
      </c>
      <c r="T33" s="18">
        <v>1.05</v>
      </c>
      <c r="U33" s="21">
        <f>IF($B33="M",(IF(OR(T33=0,T33*VLOOKUP($A33,Partridge!$A$3:$J$73,9)&lt;1.5),0,INT(51.39*((INT(100*((((INT(100*T33))/100)*VLOOKUP($A33,Partridge!$A$3:$J$73,9))))/100-1.5)^1.05)))),IF($B33="F",(IF(OR(T33=0,T33*2*VLOOKUP($A33,Partridge!$A$3:$J$73,9)&lt;1.5),0,INT(56.0211*((INT(100*((((INT(100*T33))/100)*2*VLOOKUP($A33,Partridge!$A$3:$J$73,9))))/100-1.5)^1.05)))),"M/F?"))</f>
        <v>649</v>
      </c>
      <c r="V33" s="18"/>
      <c r="W33" s="21">
        <f>IF($B33="M",(IF(OR(V33=0,V33*VLOOKUP($A33,Partridge!$A$3:$J$73,10)&lt;1.5),0,INT(51.39*((INT(100*((((INT(100*V33))/100)*VLOOKUP($A33,Partridge!$A$3:$J$73,10))))/100-1.5)^1.05)))),IF($B33="F",(IF(OR(V33=0,V33*2*VLOOKUP($A33,Partridge!$A$3:$J$73,10)&lt;1.5),0,INT(56.0211*((INT(100*((((INT(100*V33))/100)*2*VLOOKUP($A33,Partridge!$A$3:$J$73,10))))/100-1.5)^1.05)))),"M/F?"))</f>
        <v>0</v>
      </c>
      <c r="X33" s="27">
        <v>35658</v>
      </c>
      <c r="Z33" s="12" t="s">
        <v>110</v>
      </c>
    </row>
    <row r="34" spans="1:26" ht="12.75">
      <c r="A34" s="6">
        <v>77</v>
      </c>
      <c r="B34" s="34" t="s">
        <v>34</v>
      </c>
      <c r="C34" t="s">
        <v>101</v>
      </c>
      <c r="D34" t="s">
        <v>102</v>
      </c>
      <c r="E34" s="21">
        <f t="shared" si="2"/>
        <v>2825</v>
      </c>
      <c r="F34" s="18"/>
      <c r="G34" s="23">
        <f>IF($B34="M",(IF(OR(F34=0,F34*0.9308*VLOOKUP($A34,Partridge!$A$3:$J$73,2)&lt;1.5),0,INT(51.39*((INT(100*((((INT(100*F34))/100)*0.9308*VLOOKUP($A34,Partridge!$A$3:$J$73,2))))/100-1.5)^1.05)))),IF($B34="F",(IF(OR(F34=0,F34*2*0.9308*VLOOKUP($A34,Partridge!$A$3:$J$73,2)&lt;1.5),0,INT(56.0211*((INT(100*((((INT(100*F34))/100)*2*0.9308*VLOOKUP($A34,Partridge!$A$3:$J$73,2))))/100-1.5)^1.05)))),"M/F?"))</f>
        <v>0</v>
      </c>
      <c r="H34" s="18"/>
      <c r="I34" s="21">
        <f>IF($B34="M",(IF(OR(H34=0,H34*VLOOKUP($A34,Partridge!$A$3:$J$73,3)&lt;1.5),0,INT(51.39*((INT(100*((((INT(100*H34))/100)*VLOOKUP($A34,Partridge!$A$3:$J$73,3))))/100-1.5)^1.05)))),IF($B34="F",(IF(OR(H34=0,H34*2*VLOOKUP($A34,Partridge!$A$3:$J$73,3)&lt;1.5),0,INT(56.0211*((INT(100*((((INT(100*H34))/100)*2*VLOOKUP($A34,Partridge!$A$3:$J$73,3))))/100-1.5)^1.05)))),"M/F?"))</f>
        <v>0</v>
      </c>
      <c r="J34" s="18"/>
      <c r="K34" s="21">
        <f>IF($B34="M",(IF(OR(J34=0,J34*VLOOKUP($A34,Partridge!$A$3:$J$73,4)&lt;1.5),0,INT(51.39*((INT(100*((((INT(100*J34))/100)*VLOOKUP($A34,Partridge!$A$3:$J$73,4))))/100-1.5)^1.05)))),IF($B34="F",(IF(OR(J34=0,J34*2*VLOOKUP($A34,Partridge!$A$3:$J$73,4)&lt;1.5),0,INT(56.0211*((INT(100*((((INT(100*J34))/100)*2*VLOOKUP($A34,Partridge!$A$3:$J$73,4))))/100-1.5)^1.05)))),"M/F?"))</f>
        <v>0</v>
      </c>
      <c r="L34" s="18">
        <v>8.12</v>
      </c>
      <c r="M34" s="21">
        <f>IF($B34="M",(IF(OR(L34=0,L34*VLOOKUP($A34,Partridge!$A$3:$J$73,5)&lt;1.5),0,INT(51.39*((INT(100*((((INT(100*L34))/100)*VLOOKUP($A34,Partridge!$A$3:$J$73,5))))/100-1.5)^1.05)))),IF($B34="F",(IF(OR(L34=0,L34*2*VLOOKUP($A34,Partridge!$A$3:$J$73,5)&lt;1.5),0,INT(56.02111*((INT(100*((((INT(100*L34))/100)*2*VLOOKUP($A34,Partridge!$A$3:$J$73,5))))/100-1.5)^1.05)))),"M/F?"))</f>
        <v>780</v>
      </c>
      <c r="N34" s="18">
        <v>5.39</v>
      </c>
      <c r="O34" s="21">
        <f>IF($B34="M",(IF(OR(N34=0,N34*VLOOKUP($A34,Partridge!$A$3:$J$73,6)&lt;1.5),0,INT(51.39*((INT(100*((((INT(100*N34))/100)*VLOOKUP($A34,Partridge!$A$3:$J$73,6))))/100-1.5)^1.05)))),IF($B34="F",(IF(OR(N34=0,N34*2*VLOOKUP($A34,Partridge!$A$3:$J$73,6)&lt;1.5),0,INT(56.0211*((INT(100*((((INT(100*N34))/100)*2*VLOOKUP($A34,Partridge!$A$3:$J$73,6))))/100-1.5)^1.05)))),"M/F?"))</f>
        <v>612</v>
      </c>
      <c r="P34" s="18">
        <v>2.92</v>
      </c>
      <c r="Q34" s="21">
        <f>IF($B34="M",(IF(OR(P34=0,P34*VLOOKUP($A34,Partridge!$A$3:$J$73,7)&lt;1.5),0,INT(51.39*((INT(100*((((INT(100*P34))/100)*VLOOKUP($A34,Partridge!$A$3:$J$73,7))))/100-1.5)^1.05)))),IF($B34="F",(IF(OR(P34=0,P34*2*VLOOKUP($A34,Partridge!$A$3:$J$73,7)&lt;1.5),0,INT(56.0211*((INT(100*((((INT(100*P34))/100)*2*VLOOKUP($A34,Partridge!$A$3:$J$73,7))))/100-1.5)^1.05)))),"M/F?"))</f>
        <v>518</v>
      </c>
      <c r="R34" s="18">
        <v>1.58</v>
      </c>
      <c r="S34" s="21">
        <f>IF($B34="M",(IF(OR(R34=0,R34*VLOOKUP($A34,Partridge!$A$3:$J$73,8)&lt;1.5),0,INT(51.39*((INT(100*((((INT(100*R34))/100)*VLOOKUP($A34,Partridge!$A$3:$J$73,8))))/100-1.5)^1.05)))),IF($B34="F",(IF(OR(R34=0,R34*2*VLOOKUP($A34,Partridge!$A$3:$J$73,8)&lt;1.5),0,INT(56.0211*((INT(100*((((INT(100*R34))/100)*2*VLOOKUP($A34,Partridge!$A$3:$J$73,8))))/100-1.5)^1.05)))),"M/F?"))</f>
        <v>570</v>
      </c>
      <c r="T34" s="18">
        <v>0.53</v>
      </c>
      <c r="U34" s="21">
        <f>IF($B34="M",(IF(OR(T34=0,T34*VLOOKUP($A34,Partridge!$A$3:$J$73,9)&lt;1.5),0,INT(51.39*((INT(100*((((INT(100*T34))/100)*VLOOKUP($A34,Partridge!$A$3:$J$73,9))))/100-1.5)^1.05)))),IF($B34="F",(IF(OR(T34=0,T34*2*VLOOKUP($A34,Partridge!$A$3:$J$73,9)&lt;1.5),0,INT(56.0211*((INT(100*((((INT(100*T34))/100)*2*VLOOKUP($A34,Partridge!$A$3:$J$73,9))))/100-1.5)^1.05)))),"M/F?"))</f>
        <v>345</v>
      </c>
      <c r="V34" s="18"/>
      <c r="W34" s="21">
        <f>IF($B34="M",(IF(OR(V34=0,V34*VLOOKUP($A34,Partridge!$A$3:$J$73,10)&lt;1.5),0,INT(51.39*((INT(100*((((INT(100*V34))/100)*VLOOKUP($A34,Partridge!$A$3:$J$73,10))))/100-1.5)^1.05)))),IF($B34="F",(IF(OR(V34=0,V34*2*VLOOKUP($A34,Partridge!$A$3:$J$73,10)&lt;1.5),0,INT(56.0211*((INT(100*((((INT(100*V34))/100)*2*VLOOKUP($A34,Partridge!$A$3:$J$73,10))))/100-1.5)^1.05)))),"M/F?"))</f>
        <v>0</v>
      </c>
      <c r="X34" s="27">
        <v>35658</v>
      </c>
      <c r="Z34" s="12" t="s">
        <v>112</v>
      </c>
    </row>
    <row r="35" spans="1:32" ht="12.75">
      <c r="A35" s="6">
        <v>85</v>
      </c>
      <c r="B35" s="34" t="s">
        <v>34</v>
      </c>
      <c r="C35" t="s">
        <v>71</v>
      </c>
      <c r="D35" t="s">
        <v>72</v>
      </c>
      <c r="E35" s="21">
        <f t="shared" si="2"/>
        <v>1466</v>
      </c>
      <c r="F35" s="18"/>
      <c r="G35" s="23">
        <f>IF($B35="M",(IF(OR(F35=0,F35*0.9308*VLOOKUP($A35,Partridge!$A$3:$J$73,2)&lt;1.5),0,INT(51.39*((INT(100*((((INT(100*F35))/100)*0.9308*VLOOKUP($A35,Partridge!$A$3:$J$73,2))))/100-1.5)^1.05)))),IF($B35="F",(IF(OR(F35=0,F35*2*0.9308*VLOOKUP($A35,Partridge!$A$3:$J$73,2)&lt;1.5),0,INT(56.0211*((INT(100*((((INT(100*F35))/100)*2*0.9308*VLOOKUP($A35,Partridge!$A$3:$J$73,2))))/100-1.5)^1.05)))),"M/F?"))</f>
        <v>0</v>
      </c>
      <c r="H35" s="18"/>
      <c r="I35" s="21">
        <f>IF($B35="M",(IF(OR(H35=0,H35*VLOOKUP($A35,Partridge!$A$3:$J$73,3)&lt;1.5),0,INT(51.39*((INT(100*((((INT(100*H35))/100)*VLOOKUP($A35,Partridge!$A$3:$J$73,3))))/100-1.5)^1.05)))),IF($B35="F",(IF(OR(H35=0,H35*2*VLOOKUP($A35,Partridge!$A$3:$J$73,3)&lt;1.5),0,INT(56.0211*((INT(100*((((INT(100*H35))/100)*2*VLOOKUP($A35,Partridge!$A$3:$J$73,3))))/100-1.5)^1.05)))),"M/F?"))</f>
        <v>0</v>
      </c>
      <c r="J35" s="18"/>
      <c r="K35" s="21">
        <f>IF($B35="M",(IF(OR(J35=0,J35*VLOOKUP($A35,Partridge!$A$3:$J$73,4)&lt;1.5),0,INT(51.39*((INT(100*((((INT(100*J35))/100)*VLOOKUP($A35,Partridge!$A$3:$J$73,4))))/100-1.5)^1.05)))),IF($B35="F",(IF(OR(J35=0,J35*2*VLOOKUP($A35,Partridge!$A$3:$J$73,4)&lt;1.5),0,INT(56.0211*((INT(100*((((INT(100*J35))/100)*2*VLOOKUP($A35,Partridge!$A$3:$J$73,4))))/100-1.5)^1.05)))),"M/F?"))</f>
        <v>0</v>
      </c>
      <c r="L35" s="18">
        <v>6.06</v>
      </c>
      <c r="M35" s="21">
        <f>IF($B35="M",(IF(OR(L35=0,L35*VLOOKUP($A35,Partridge!$A$3:$J$73,5)&lt;1.5),0,INT(51.39*((INT(100*((((INT(100*L35))/100)*VLOOKUP($A35,Partridge!$A$3:$J$73,5))))/100-1.5)^1.05)))),IF($B35="F",(IF(OR(L35=0,L35*2*VLOOKUP($A35,Partridge!$A$3:$J$73,5)&lt;1.5),0,INT(56.02111*((INT(100*((((INT(100*L35))/100)*2*VLOOKUP($A35,Partridge!$A$3:$J$73,5))))/100-1.5)^1.05)))),"M/F?"))</f>
        <v>741</v>
      </c>
      <c r="N35" s="18">
        <v>4.82</v>
      </c>
      <c r="O35" s="21">
        <f>IF($B35="M",(IF(OR(N35=0,N35*VLOOKUP($A35,Partridge!$A$3:$J$73,6)&lt;1.5),0,INT(51.39*((INT(100*((((INT(100*N35))/100)*VLOOKUP($A35,Partridge!$A$3:$J$73,6))))/100-1.5)^1.05)))),IF($B35="F",(IF(OR(N35=0,N35*2*VLOOKUP($A35,Partridge!$A$3:$J$73,6)&lt;1.5),0,INT(56.0211*((INT(100*((((INT(100*N35))/100)*2*VLOOKUP($A35,Partridge!$A$3:$J$73,6))))/100-1.5)^1.05)))),"M/F?"))</f>
        <v>725</v>
      </c>
      <c r="P35" s="18"/>
      <c r="Q35" s="21">
        <f>IF($B35="M",(IF(OR(P35=0,P35*VLOOKUP($A35,Partridge!$A$3:$J$73,7)&lt;1.5),0,INT(51.39*((INT(100*((((INT(100*P35))/100)*VLOOKUP($A35,Partridge!$A$3:$J$73,7))))/100-1.5)^1.05)))),IF($B35="F",(IF(OR(P35=0,P35*2*VLOOKUP($A35,Partridge!$A$3:$J$73,7)&lt;1.5),0,INT(56.0211*((INT(100*((((INT(100*P35))/100)*2*VLOOKUP($A35,Partridge!$A$3:$J$73,7))))/100-1.5)^1.05)))),"M/F?"))</f>
        <v>0</v>
      </c>
      <c r="R35" s="18"/>
      <c r="S35" s="21">
        <f>IF($B35="M",(IF(OR(R35=0,R35*VLOOKUP($A35,Partridge!$A$3:$J$73,8)&lt;1.5),0,INT(51.39*((INT(100*((((INT(100*R35))/100)*VLOOKUP($A35,Partridge!$A$3:$J$73,8))))/100-1.5)^1.05)))),IF($B35="F",(IF(OR(R35=0,R35*2*VLOOKUP($A35,Partridge!$A$3:$J$73,8)&lt;1.5),0,INT(56.0211*((INT(100*((((INT(100*R35))/100)*2*VLOOKUP($A35,Partridge!$A$3:$J$73,8))))/100-1.5)^1.05)))),"M/F?"))</f>
        <v>0</v>
      </c>
      <c r="T35" s="18"/>
      <c r="U35" s="21">
        <f>IF($B35="M",(IF(OR(T35=0,T35*VLOOKUP($A35,Partridge!$A$3:$J$73,9)&lt;1.5),0,INT(51.39*((INT(100*((((INT(100*T35))/100)*VLOOKUP($A35,Partridge!$A$3:$J$73,9))))/100-1.5)^1.05)))),IF($B35="F",(IF(OR(T35=0,T35*2*VLOOKUP($A35,Partridge!$A$3:$J$73,9)&lt;1.5),0,INT(56.0211*((INT(100*((((INT(100*T35))/100)*2*VLOOKUP($A35,Partridge!$A$3:$J$73,9))))/100-1.5)^1.05)))),"M/F?"))</f>
        <v>0</v>
      </c>
      <c r="V35" s="18"/>
      <c r="W35" s="21">
        <f>IF($B35="M",(IF(OR(V35=0,V35*VLOOKUP($A35,Partridge!$A$3:$J$73,10)&lt;1.5),0,INT(51.39*((INT(100*((((INT(100*V35))/100)*VLOOKUP($A35,Partridge!$A$3:$J$73,10))))/100-1.5)^1.05)))),IF($B35="F",(IF(OR(V35=0,V35*2*VLOOKUP($A35,Partridge!$A$3:$J$73,10)&lt;1.5),0,INT(56.0211*((INT(100*((((INT(100*V35))/100)*2*VLOOKUP($A35,Partridge!$A$3:$J$73,10))))/100-1.5)^1.05)))),"M/F?"))</f>
        <v>0</v>
      </c>
      <c r="X35" s="27">
        <v>35658</v>
      </c>
      <c r="Z35" s="12" t="s">
        <v>105</v>
      </c>
      <c r="AA35" s="33"/>
      <c r="AB35" s="33"/>
      <c r="AC35" s="33"/>
      <c r="AD35" s="33"/>
      <c r="AE35" s="33"/>
      <c r="AF35" s="33"/>
    </row>
    <row r="36" spans="5:26" ht="12.75">
      <c r="E36" s="29"/>
      <c r="F36" s="30"/>
      <c r="G36" s="31"/>
      <c r="H36" s="30"/>
      <c r="I36" s="29"/>
      <c r="J36" s="30"/>
      <c r="K36" s="29"/>
      <c r="L36" s="30"/>
      <c r="M36" s="29"/>
      <c r="N36" s="30"/>
      <c r="O36" s="29"/>
      <c r="P36" s="30"/>
      <c r="Q36" s="29"/>
      <c r="R36" s="30"/>
      <c r="S36" s="29"/>
      <c r="T36" s="30"/>
      <c r="U36" s="29"/>
      <c r="V36" s="30"/>
      <c r="W36" s="29"/>
      <c r="X36" s="32"/>
      <c r="Y36" s="33"/>
      <c r="Z36" s="29"/>
    </row>
    <row r="38" spans="4:24" ht="12.75">
      <c r="D38" s="28"/>
      <c r="E38" s="20" t="s">
        <v>32</v>
      </c>
      <c r="F38" s="25"/>
      <c r="G38" s="26"/>
      <c r="H38" s="25"/>
      <c r="I38" s="24"/>
      <c r="J38" s="25"/>
      <c r="K38" s="24"/>
      <c r="L38" s="25"/>
      <c r="M38" s="24"/>
      <c r="N38" s="25"/>
      <c r="O38" s="24"/>
      <c r="P38" s="25"/>
      <c r="Q38" s="24"/>
      <c r="R38" s="25"/>
      <c r="S38" s="24"/>
      <c r="T38" s="25"/>
      <c r="U38" s="24"/>
      <c r="V38" s="25"/>
      <c r="W38" s="24"/>
      <c r="X38" s="27"/>
    </row>
    <row r="39" spans="1:26" ht="12.75">
      <c r="A39" s="35" t="s">
        <v>0</v>
      </c>
      <c r="B39" s="36" t="s">
        <v>31</v>
      </c>
      <c r="C39" s="37" t="s">
        <v>29</v>
      </c>
      <c r="D39" s="37" t="s">
        <v>30</v>
      </c>
      <c r="E39" s="20" t="s">
        <v>33</v>
      </c>
      <c r="F39" s="19" t="s">
        <v>20</v>
      </c>
      <c r="G39" s="22" t="s">
        <v>17</v>
      </c>
      <c r="H39" s="19" t="s">
        <v>21</v>
      </c>
      <c r="I39" s="20" t="s">
        <v>17</v>
      </c>
      <c r="J39" s="19" t="s">
        <v>22</v>
      </c>
      <c r="K39" s="20" t="s">
        <v>17</v>
      </c>
      <c r="L39" s="19" t="s">
        <v>23</v>
      </c>
      <c r="M39" s="20" t="s">
        <v>17</v>
      </c>
      <c r="N39" s="19" t="s">
        <v>24</v>
      </c>
      <c r="O39" s="20" t="s">
        <v>17</v>
      </c>
      <c r="P39" s="19" t="s">
        <v>25</v>
      </c>
      <c r="Q39" s="20" t="s">
        <v>17</v>
      </c>
      <c r="R39" s="19" t="s">
        <v>26</v>
      </c>
      <c r="S39" s="20" t="s">
        <v>17</v>
      </c>
      <c r="T39" s="19" t="s">
        <v>27</v>
      </c>
      <c r="U39" s="20" t="s">
        <v>17</v>
      </c>
      <c r="V39" s="19" t="s">
        <v>28</v>
      </c>
      <c r="W39" s="20" t="s">
        <v>17</v>
      </c>
      <c r="X39" s="11" t="s">
        <v>38</v>
      </c>
      <c r="Y39" s="11" t="s">
        <v>18</v>
      </c>
      <c r="Z39" s="37" t="s">
        <v>19</v>
      </c>
    </row>
    <row r="40" spans="1:25" ht="12.75">
      <c r="A40" s="6">
        <v>40</v>
      </c>
      <c r="B40" s="34" t="s">
        <v>59</v>
      </c>
      <c r="C40" t="s">
        <v>73</v>
      </c>
      <c r="D40" t="s">
        <v>74</v>
      </c>
      <c r="E40" s="21">
        <f aca="true" t="shared" si="3" ref="E40:E45">SUM(G40+I40+K40+M40+O40+Q40+S40+U40+W40)</f>
        <v>1323</v>
      </c>
      <c r="F40" s="18"/>
      <c r="G40" s="23">
        <f>IF($B40="M",(IF(OR(F40=0,F40*0.9308*VLOOKUP($A40,Partridge!$A$3:$J$73,2)&lt;1.5),0,INT(51.39*((INT(100*((((INT(100*F40))/100)*0.9308*VLOOKUP($A40,Partridge!$A$3:$J$73,2))))/100-1.5)^1.05)))),IF($B40="F",(IF(OR(F40=0,F40*2*0.9308*VLOOKUP($A40,Partridge!$A$3:$J$73,2)&lt;1.5),0,INT(56.0211*((INT(100*((((INT(100*F40))/100)*2*0.9308*VLOOKUP($A40,Partridge!$A$3:$J$73,2))))/100-1.5)^1.05)))),"M/F?"))</f>
        <v>0</v>
      </c>
      <c r="H40" s="18"/>
      <c r="I40" s="21">
        <f>IF($B40="M",(IF(OR(H40=0,H40*VLOOKUP($A40,Partridge!$A$3:$J$73,3)&lt;1.5),0,INT(51.39*((INT(100*((((INT(100*H40))/100)*VLOOKUP($A40,Partridge!$A$3:$J$73,3))))/100-1.5)^1.05)))),IF($B40="F",(IF(OR(H40=0,H40*2*VLOOKUP($A40,Partridge!$A$3:$J$73,3)&lt;1.5),0,INT(56.0211*((INT(100*((((INT(100*H40))/100)*2*VLOOKUP($A40,Partridge!$A$3:$J$73,3))))/100-1.5)^1.05)))),"M/F?"))</f>
        <v>0</v>
      </c>
      <c r="J40" s="18">
        <v>9.15</v>
      </c>
      <c r="K40" s="21">
        <f>IF($B40="M",(IF(OR(J40=0,J40*VLOOKUP($A40,Partridge!$A$3:$J$73,4)&lt;1.5),0,INT(51.39*((INT(100*((((INT(100*J40))/100)*VLOOKUP($A40,Partridge!$A$3:$J$73,4))))/100-1.5)^1.05)))),IF($B40="F",(IF(OR(J40=0,J40*2*VLOOKUP($A40,Partridge!$A$3:$J$73,4)&lt;1.5),0,INT(56.0211*((INT(100*((((INT(100*J40))/100)*2*VLOOKUP($A40,Partridge!$A$3:$J$73,4))))/100-1.5)^1.05)))),"M/F?"))</f>
        <v>638</v>
      </c>
      <c r="L40" s="18"/>
      <c r="M40" s="21">
        <f>IF($B40="M",(IF(OR(L40=0,L40*VLOOKUP($A40,Partridge!$A$3:$J$73,5)&lt;1.5),0,INT(51.39*((INT(100*((((INT(100*L40))/100)*VLOOKUP($A40,Partridge!$A$3:$J$73,5))))/100-1.5)^1.05)))),IF($B40="F",(IF(OR(L40=0,L40*2*VLOOKUP($A40,Partridge!$A$3:$J$73,5)&lt;1.5),0,INT(56.02111*((INT(100*((((INT(100*L40))/100)*2*VLOOKUP($A40,Partridge!$A$3:$J$73,5))))/100-1.5)^1.05)))),"M/F?"))</f>
        <v>0</v>
      </c>
      <c r="N40" s="18">
        <v>6.12</v>
      </c>
      <c r="O40" s="21">
        <f>IF($B40="M",(IF(OR(N40=0,N40*VLOOKUP($A40,Partridge!$A$3:$J$73,6)&lt;1.5),0,INT(51.39*((INT(100*((((INT(100*N40))/100)*VLOOKUP($A40,Partridge!$A$3:$J$73,6))))/100-1.5)^1.05)))),IF($B40="F",(IF(OR(N40=0,N40*2*VLOOKUP($A40,Partridge!$A$3:$J$73,6)&lt;1.5),0,INT(56.0211*((INT(100*((((INT(100*N40))/100)*2*VLOOKUP($A40,Partridge!$A$3:$J$73,6))))/100-1.5)^1.05)))),"M/F?"))</f>
        <v>685</v>
      </c>
      <c r="P40" s="18"/>
      <c r="Q40" s="21">
        <f>IF($B40="M",(IF(OR(P40=0,P40*VLOOKUP($A40,Partridge!$A$3:$J$73,7)&lt;1.5),0,INT(51.39*((INT(100*((((INT(100*P40))/100)*VLOOKUP($A40,Partridge!$A$3:$J$73,7))))/100-1.5)^1.05)))),IF($B40="F",(IF(OR(P40=0,P40*2*VLOOKUP($A40,Partridge!$A$3:$J$73,7)&lt;1.5),0,INT(56.0211*((INT(100*((((INT(100*P40))/100)*2*VLOOKUP($A40,Partridge!$A$3:$J$73,7))))/100-1.5)^1.05)))),"M/F?"))</f>
        <v>0</v>
      </c>
      <c r="R40" s="18"/>
      <c r="S40" s="21">
        <f>IF($B40="M",(IF(OR(R40=0,R40*VLOOKUP($A40,Partridge!$A$3:$J$73,8)&lt;1.5),0,INT(51.39*((INT(100*((((INT(100*R40))/100)*VLOOKUP($A40,Partridge!$A$3:$J$73,8))))/100-1.5)^1.05)))),IF($B40="F",(IF(OR(R40=0,R40*2*VLOOKUP($A40,Partridge!$A$3:$J$73,8)&lt;1.5),0,INT(56.0211*((INT(100*((((INT(100*R40))/100)*2*VLOOKUP($A40,Partridge!$A$3:$J$73,8))))/100-1.5)^1.05)))),"M/F?"))</f>
        <v>0</v>
      </c>
      <c r="T40" s="18"/>
      <c r="U40" s="21">
        <f>IF($B40="M",(IF(OR(T40=0,T40*VLOOKUP($A40,Partridge!$A$3:$J$73,9)&lt;1.5),0,INT(51.39*((INT(100*((((INT(100*T40))/100)*VLOOKUP($A40,Partridge!$A$3:$J$73,9))))/100-1.5)^1.05)))),IF($B40="F",(IF(OR(T40=0,T40*2*VLOOKUP($A40,Partridge!$A$3:$J$73,9)&lt;1.5),0,INT(56.0211*((INT(100*((((INT(100*T40))/100)*2*VLOOKUP($A40,Partridge!$A$3:$J$73,9))))/100-1.5)^1.05)))),"M/F?"))</f>
        <v>0</v>
      </c>
      <c r="V40" s="18"/>
      <c r="W40" s="21">
        <f>IF($B40="M",(IF(OR(V40=0,V40*VLOOKUP($A40,Partridge!$A$3:$J$73,10)&lt;1.5),0,INT(51.39*((INT(100*((((INT(100*V40))/100)*VLOOKUP($A40,Partridge!$A$3:$J$73,10))))/100-1.5)^1.05)))),IF($B40="F",(IF(OR(V40=0,V40*2*VLOOKUP($A40,Partridge!$A$3:$J$73,10)&lt;1.5),0,INT(56.0211*((INT(100*((((INT(100*V40))/100)*2*VLOOKUP($A40,Partridge!$A$3:$J$73,10))))/100-1.5)^1.05)))),"M/F?"))</f>
        <v>0</v>
      </c>
      <c r="X40" s="27">
        <v>35658</v>
      </c>
      <c r="Y40" s="28"/>
    </row>
    <row r="41" spans="1:26" ht="12.75">
      <c r="A41" s="6">
        <v>48</v>
      </c>
      <c r="B41" s="34" t="s">
        <v>59</v>
      </c>
      <c r="C41" t="s">
        <v>60</v>
      </c>
      <c r="D41" t="s">
        <v>61</v>
      </c>
      <c r="E41" s="21">
        <f t="shared" si="3"/>
        <v>3647</v>
      </c>
      <c r="F41" s="18"/>
      <c r="G41" s="23">
        <f>IF($B41="M",(IF(OR(F41=0,F41*0.9308*VLOOKUP($A41,Partridge!$A$3:$J$73,2)&lt;1.5),0,INT(51.39*((INT(100*((((INT(100*F41))/100)*0.9308*VLOOKUP($A41,Partridge!$A$3:$J$73,2))))/100-1.5)^1.05)))),IF($B41="F",(IF(OR(F41=0,F41*2*0.9308*VLOOKUP($A41,Partridge!$A$3:$J$73,2)&lt;1.5),0,INT(56.0211*((INT(100*((((INT(100*F41))/100)*2*0.9308*VLOOKUP($A41,Partridge!$A$3:$J$73,2))))/100-1.5)^1.05)))),"M/F?"))</f>
        <v>0</v>
      </c>
      <c r="H41" s="18"/>
      <c r="I41" s="21">
        <f>IF($B41="M",(IF(OR(H41=0,H41*VLOOKUP($A41,Partridge!$A$3:$J$73,3)&lt;1.5),0,INT(51.39*((INT(100*((((INT(100*H41))/100)*VLOOKUP($A41,Partridge!$A$3:$J$73,3))))/100-1.5)^1.05)))),IF($B41="F",(IF(OR(H41=0,H41*2*VLOOKUP($A41,Partridge!$A$3:$J$73,3)&lt;1.5),0,INT(56.0211*((INT(100*((((INT(100*H41))/100)*2*VLOOKUP($A41,Partridge!$A$3:$J$73,3))))/100-1.5)^1.05)))),"M/F?"))</f>
        <v>0</v>
      </c>
      <c r="J41" s="18">
        <v>10.66</v>
      </c>
      <c r="K41" s="21">
        <f>IF($B41="M",(IF(OR(J41=0,J41*VLOOKUP($A41,Partridge!$A$3:$J$73,4)&lt;1.5),0,INT(51.39*((INT(100*((((INT(100*J41))/100)*VLOOKUP($A41,Partridge!$A$3:$J$73,4))))/100-1.5)^1.05)))),IF($B41="F",(IF(OR(J41=0,J41*2*VLOOKUP($A41,Partridge!$A$3:$J$73,4)&lt;1.5),0,INT(56.0211*((INT(100*((((INT(100*J41))/100)*2*VLOOKUP($A41,Partridge!$A$3:$J$73,4))))/100-1.5)^1.05)))),"M/F?"))</f>
        <v>909</v>
      </c>
      <c r="L41" s="18"/>
      <c r="M41" s="21">
        <f>IF($B41="M",(IF(OR(L41=0,L41*VLOOKUP($A41,Partridge!$A$3:$J$73,5)&lt;1.5),0,INT(51.39*((INT(100*((((INT(100*L41))/100)*VLOOKUP($A41,Partridge!$A$3:$J$73,5))))/100-1.5)^1.05)))),IF($B41="F",(IF(OR(L41=0,L41*2*VLOOKUP($A41,Partridge!$A$3:$J$73,5)&lt;1.5),0,INT(56.02111*((INT(100*((((INT(100*L41))/100)*2*VLOOKUP($A41,Partridge!$A$3:$J$73,5))))/100-1.5)^1.05)))),"M/F?"))</f>
        <v>0</v>
      </c>
      <c r="N41" s="18">
        <v>5.76</v>
      </c>
      <c r="O41" s="21">
        <f>IF($B41="M",(IF(OR(N41=0,N41*VLOOKUP($A41,Partridge!$A$3:$J$73,6)&lt;1.5),0,INT(51.39*((INT(100*((((INT(100*N41))/100)*VLOOKUP($A41,Partridge!$A$3:$J$73,6))))/100-1.5)^1.05)))),IF($B41="F",(IF(OR(N41=0,N41*2*VLOOKUP($A41,Partridge!$A$3:$J$73,6)&lt;1.5),0,INT(56.0211*((INT(100*((((INT(100*N41))/100)*2*VLOOKUP($A41,Partridge!$A$3:$J$73,6))))/100-1.5)^1.05)))),"M/F?"))</f>
        <v>736</v>
      </c>
      <c r="P41" s="18">
        <v>3.64</v>
      </c>
      <c r="Q41" s="21">
        <f>IF($B41="M",(IF(OR(P41=0,P41*VLOOKUP($A41,Partridge!$A$3:$J$73,7)&lt;1.5),0,INT(51.39*((INT(100*((((INT(100*P41))/100)*VLOOKUP($A41,Partridge!$A$3:$J$73,7))))/100-1.5)^1.05)))),IF($B41="F",(IF(OR(P41=0,P41*2*VLOOKUP($A41,Partridge!$A$3:$J$73,7)&lt;1.5),0,INT(56.0211*((INT(100*((((INT(100*P41))/100)*2*VLOOKUP($A41,Partridge!$A$3:$J$73,7))))/100-1.5)^1.05)))),"M/F?"))</f>
        <v>730</v>
      </c>
      <c r="R41" s="18">
        <v>2.02</v>
      </c>
      <c r="S41" s="21">
        <f>IF($B41="M",(IF(OR(R41=0,R41*VLOOKUP($A41,Partridge!$A$3:$J$73,8)&lt;1.5),0,INT(51.39*((INT(100*((((INT(100*R41))/100)*VLOOKUP($A41,Partridge!$A$3:$J$73,8))))/100-1.5)^1.05)))),IF($B41="F",(IF(OR(R41=0,R41*2*VLOOKUP($A41,Partridge!$A$3:$J$73,8)&lt;1.5),0,INT(56.0211*((INT(100*((((INT(100*R41))/100)*2*VLOOKUP($A41,Partridge!$A$3:$J$73,8))))/100-1.5)^1.05)))),"M/F?"))</f>
        <v>825</v>
      </c>
      <c r="T41" s="18">
        <v>0.61</v>
      </c>
      <c r="U41" s="21">
        <f>IF($B41="M",(IF(OR(T41=0,T41*VLOOKUP($A41,Partridge!$A$3:$J$73,9)&lt;1.5),0,INT(51.39*((INT(100*((((INT(100*T41))/100)*VLOOKUP($A41,Partridge!$A$3:$J$73,9))))/100-1.5)^1.05)))),IF($B41="F",(IF(OR(T41=0,T41*2*VLOOKUP($A41,Partridge!$A$3:$J$73,9)&lt;1.5),0,INT(56.0211*((INT(100*((((INT(100*T41))/100)*2*VLOOKUP($A41,Partridge!$A$3:$J$73,9))))/100-1.5)^1.05)))),"M/F?"))</f>
        <v>447</v>
      </c>
      <c r="V41" s="18"/>
      <c r="W41" s="21">
        <f>IF($B41="M",(IF(OR(V41=0,V41*VLOOKUP($A41,Partridge!$A$3:$J$73,10)&lt;1.5),0,INT(51.39*((INT(100*((((INT(100*V41))/100)*VLOOKUP($A41,Partridge!$A$3:$J$73,10))))/100-1.5)^1.05)))),IF($B41="F",(IF(OR(V41=0,V41*2*VLOOKUP($A41,Partridge!$A$3:$J$73,10)&lt;1.5),0,INT(56.0211*((INT(100*((((INT(100*V41))/100)*2*VLOOKUP($A41,Partridge!$A$3:$J$73,10))))/100-1.5)^1.05)))),"M/F?"))</f>
        <v>0</v>
      </c>
      <c r="X41" s="27">
        <v>35658</v>
      </c>
      <c r="Y41" s="28"/>
      <c r="Z41" s="12" t="s">
        <v>105</v>
      </c>
    </row>
    <row r="42" spans="1:26" ht="12.75">
      <c r="A42" s="6">
        <v>50</v>
      </c>
      <c r="B42" s="34" t="s">
        <v>59</v>
      </c>
      <c r="C42" t="s">
        <v>75</v>
      </c>
      <c r="D42" t="s">
        <v>76</v>
      </c>
      <c r="E42" s="21">
        <f t="shared" si="3"/>
        <v>1240</v>
      </c>
      <c r="F42" s="18"/>
      <c r="G42" s="23">
        <f>IF($B42="M",(IF(OR(F42=0,F42*0.9308*VLOOKUP($A42,Partridge!$A$3:$J$73,2)&lt;1.5),0,INT(51.39*((INT(100*((((INT(100*F42))/100)*0.9308*VLOOKUP($A42,Partridge!$A$3:$J$73,2))))/100-1.5)^1.05)))),IF($B42="F",(IF(OR(F42=0,F42*2*0.9308*VLOOKUP($A42,Partridge!$A$3:$J$73,2)&lt;1.5),0,INT(56.0211*((INT(100*((((INT(100*F42))/100)*2*0.9308*VLOOKUP($A42,Partridge!$A$3:$J$73,2))))/100-1.5)^1.05)))),"M/F?"))</f>
        <v>0</v>
      </c>
      <c r="H42" s="18">
        <v>8.84</v>
      </c>
      <c r="I42" s="21">
        <f>IF($B42="M",(IF(OR(H42=0,H42*VLOOKUP($A42,Partridge!$A$3:$J$73,3)&lt;1.5),0,INT(51.39*((INT(100*((((INT(100*H42))/100)*VLOOKUP($A42,Partridge!$A$3:$J$73,3))))/100-1.5)^1.05)))),IF($B42="F",(IF(OR(H42=0,H42*2*VLOOKUP($A42,Partridge!$A$3:$J$73,3)&lt;1.5),0,INT(56.0211*((INT(100*((((INT(100*H42))/100)*2*VLOOKUP($A42,Partridge!$A$3:$J$73,3))))/100-1.5)^1.05)))),"M/F?"))</f>
        <v>652</v>
      </c>
      <c r="J42" s="18"/>
      <c r="K42" s="21">
        <f>IF($B42="M",(IF(OR(J42=0,J42*VLOOKUP($A42,Partridge!$A$3:$J$73,4)&lt;1.5),0,INT(51.39*((INT(100*((((INT(100*J42))/100)*VLOOKUP($A42,Partridge!$A$3:$J$73,4))))/100-1.5)^1.05)))),IF($B42="F",(IF(OR(J42=0,J42*2*VLOOKUP($A42,Partridge!$A$3:$J$73,4)&lt;1.5),0,INT(56.0211*((INT(100*((((INT(100*J42))/100)*2*VLOOKUP($A42,Partridge!$A$3:$J$73,4))))/100-1.5)^1.05)))),"M/F?"))</f>
        <v>0</v>
      </c>
      <c r="L42" s="18">
        <v>5.56</v>
      </c>
      <c r="M42" s="21">
        <f>IF($B42="M",(IF(OR(L42=0,L42*VLOOKUP($A42,Partridge!$A$3:$J$73,5)&lt;1.5),0,INT(51.39*((INT(100*((((INT(100*L42))/100)*VLOOKUP($A42,Partridge!$A$3:$J$73,5))))/100-1.5)^1.05)))),IF($B42="F",(IF(OR(L42=0,L42*2*VLOOKUP($A42,Partridge!$A$3:$J$73,5)&lt;1.5),0,INT(56.02111*((INT(100*((((INT(100*L42))/100)*2*VLOOKUP($A42,Partridge!$A$3:$J$73,5))))/100-1.5)^1.05)))),"M/F?"))</f>
        <v>588</v>
      </c>
      <c r="N42" s="18"/>
      <c r="O42" s="21">
        <f>IF($B42="M",(IF(OR(N42=0,N42*VLOOKUP($A42,Partridge!$A$3:$J$73,6)&lt;1.5),0,INT(51.39*((INT(100*((((INT(100*N42))/100)*VLOOKUP($A42,Partridge!$A$3:$J$73,6))))/100-1.5)^1.05)))),IF($B42="F",(IF(OR(N42=0,N42*2*VLOOKUP($A42,Partridge!$A$3:$J$73,6)&lt;1.5),0,INT(56.0211*((INT(100*((((INT(100*N42))/100)*2*VLOOKUP($A42,Partridge!$A$3:$J$73,6))))/100-1.5)^1.05)))),"M/F?"))</f>
        <v>0</v>
      </c>
      <c r="P42" s="18"/>
      <c r="Q42" s="21">
        <f>IF($B42="M",(IF(OR(P42=0,P42*VLOOKUP($A42,Partridge!$A$3:$J$73,7)&lt;1.5),0,INT(51.39*((INT(100*((((INT(100*P42))/100)*VLOOKUP($A42,Partridge!$A$3:$J$73,7))))/100-1.5)^1.05)))),IF($B42="F",(IF(OR(P42=0,P42*2*VLOOKUP($A42,Partridge!$A$3:$J$73,7)&lt;1.5),0,INT(56.0211*((INT(100*((((INT(100*P42))/100)*2*VLOOKUP($A42,Partridge!$A$3:$J$73,7))))/100-1.5)^1.05)))),"M/F?"))</f>
        <v>0</v>
      </c>
      <c r="R42" s="18"/>
      <c r="S42" s="21">
        <f>IF($B42="M",(IF(OR(R42=0,R42*VLOOKUP($A42,Partridge!$A$3:$J$73,8)&lt;1.5),0,INT(51.39*((INT(100*((((INT(100*R42))/100)*VLOOKUP($A42,Partridge!$A$3:$J$73,8))))/100-1.5)^1.05)))),IF($B42="F",(IF(OR(R42=0,R42*2*VLOOKUP($A42,Partridge!$A$3:$J$73,8)&lt;1.5),0,INT(56.0211*((INT(100*((((INT(100*R42))/100)*2*VLOOKUP($A42,Partridge!$A$3:$J$73,8))))/100-1.5)^1.05)))),"M/F?"))</f>
        <v>0</v>
      </c>
      <c r="T42" s="18"/>
      <c r="U42" s="21">
        <f>IF($B42="M",(IF(OR(T42=0,T42*VLOOKUP($A42,Partridge!$A$3:$J$73,9)&lt;1.5),0,INT(51.39*((INT(100*((((INT(100*T42))/100)*VLOOKUP($A42,Partridge!$A$3:$J$73,9))))/100-1.5)^1.05)))),IF($B42="F",(IF(OR(T42=0,T42*2*VLOOKUP($A42,Partridge!$A$3:$J$73,9)&lt;1.5),0,INT(56.0211*((INT(100*((((INT(100*T42))/100)*2*VLOOKUP($A42,Partridge!$A$3:$J$73,9))))/100-1.5)^1.05)))),"M/F?"))</f>
        <v>0</v>
      </c>
      <c r="V42" s="18"/>
      <c r="W42" s="21">
        <f>IF($B42="M",(IF(OR(V42=0,V42*VLOOKUP($A42,Partridge!$A$3:$J$73,10)&lt;1.5),0,INT(51.39*((INT(100*((((INT(100*V42))/100)*VLOOKUP($A42,Partridge!$A$3:$J$73,10))))/100-1.5)^1.05)))),IF($B42="F",(IF(OR(V42=0,V42*2*VLOOKUP($A42,Partridge!$A$3:$J$73,10)&lt;1.5),0,INT(56.0211*((INT(100*((((INT(100*V42))/100)*2*VLOOKUP($A42,Partridge!$A$3:$J$73,10))))/100-1.5)^1.05)))),"M/F?"))</f>
        <v>0</v>
      </c>
      <c r="X42" s="27">
        <v>35658</v>
      </c>
      <c r="Y42" s="28"/>
      <c r="Z42" s="12" t="s">
        <v>110</v>
      </c>
    </row>
    <row r="43" spans="1:26" ht="12.75">
      <c r="A43" s="6">
        <v>57</v>
      </c>
      <c r="B43" s="34" t="s">
        <v>59</v>
      </c>
      <c r="C43" t="s">
        <v>77</v>
      </c>
      <c r="D43" t="s">
        <v>78</v>
      </c>
      <c r="E43" s="21">
        <f t="shared" si="3"/>
        <v>3479</v>
      </c>
      <c r="F43" s="18"/>
      <c r="G43" s="23">
        <f>IF($B43="M",(IF(OR(F43=0,F43*0.9308*VLOOKUP($A43,Partridge!$A$3:$J$73,2)&lt;1.5),0,INT(51.39*((INT(100*((((INT(100*F43))/100)*0.9308*VLOOKUP($A43,Partridge!$A$3:$J$73,2))))/100-1.5)^1.05)))),IF($B43="F",(IF(OR(F43=0,F43*2*0.9308*VLOOKUP($A43,Partridge!$A$3:$J$73,2)&lt;1.5),0,INT(56.0211*((INT(100*((((INT(100*F43))/100)*2*0.9308*VLOOKUP($A43,Partridge!$A$3:$J$73,2))))/100-1.5)^1.05)))),"M/F?"))</f>
        <v>0</v>
      </c>
      <c r="H43" s="18">
        <v>8.7</v>
      </c>
      <c r="I43" s="21">
        <f>IF($B43="M",(IF(OR(H43=0,H43*VLOOKUP($A43,Partridge!$A$3:$J$73,3)&lt;1.5),0,INT(51.39*((INT(100*((((INT(100*H43))/100)*VLOOKUP($A43,Partridge!$A$3:$J$73,3))))/100-1.5)^1.05)))),IF($B43="F",(IF(OR(H43=0,H43*2*VLOOKUP($A43,Partridge!$A$3:$J$73,3)&lt;1.5),0,INT(56.0211*((INT(100*((((INT(100*H43))/100)*2*VLOOKUP($A43,Partridge!$A$3:$J$73,3))))/100-1.5)^1.05)))),"M/F?"))</f>
        <v>792</v>
      </c>
      <c r="J43" s="18"/>
      <c r="K43" s="21">
        <f>IF($B43="M",(IF(OR(J43=0,J43*VLOOKUP($A43,Partridge!$A$3:$J$73,4)&lt;1.5),0,INT(51.39*((INT(100*((((INT(100*J43))/100)*VLOOKUP($A43,Partridge!$A$3:$J$73,4))))/100-1.5)^1.05)))),IF($B43="F",(IF(OR(J43=0,J43*2*VLOOKUP($A43,Partridge!$A$3:$J$73,4)&lt;1.5),0,INT(56.0211*((INT(100*((((INT(100*J43))/100)*2*VLOOKUP($A43,Partridge!$A$3:$J$73,4))))/100-1.5)^1.05)))),"M/F?"))</f>
        <v>0</v>
      </c>
      <c r="L43" s="18">
        <v>5.68</v>
      </c>
      <c r="M43" s="21">
        <f>IF($B43="M",(IF(OR(L43=0,L43*VLOOKUP($A43,Partridge!$A$3:$J$73,5)&lt;1.5),0,INT(51.39*((INT(100*((((INT(100*L43))/100)*VLOOKUP($A43,Partridge!$A$3:$J$73,5))))/100-1.5)^1.05)))),IF($B43="F",(IF(OR(L43=0,L43*2*VLOOKUP($A43,Partridge!$A$3:$J$73,5)&lt;1.5),0,INT(56.02111*((INT(100*((((INT(100*L43))/100)*2*VLOOKUP($A43,Partridge!$A$3:$J$73,5))))/100-1.5)^1.05)))),"M/F?"))</f>
        <v>707</v>
      </c>
      <c r="N43" s="18">
        <v>4.12</v>
      </c>
      <c r="O43" s="21">
        <f>IF($B43="M",(IF(OR(N43=0,N43*VLOOKUP($A43,Partridge!$A$3:$J$73,6)&lt;1.5),0,INT(51.39*((INT(100*((((INT(100*N43))/100)*VLOOKUP($A43,Partridge!$A$3:$J$73,6))))/100-1.5)^1.05)))),IF($B43="F",(IF(OR(N43=0,N43*2*VLOOKUP($A43,Partridge!$A$3:$J$73,6)&lt;1.5),0,INT(56.0211*((INT(100*((((INT(100*N43))/100)*2*VLOOKUP($A43,Partridge!$A$3:$J$73,6))))/100-1.5)^1.05)))),"M/F?"))</f>
        <v>603</v>
      </c>
      <c r="P43" s="18">
        <v>3.03</v>
      </c>
      <c r="Q43" s="21">
        <f>IF($B43="M",(IF(OR(P43=0,P43*VLOOKUP($A43,Partridge!$A$3:$J$73,7)&lt;1.5),0,INT(51.39*((INT(100*((((INT(100*P43))/100)*VLOOKUP($A43,Partridge!$A$3:$J$73,7))))/100-1.5)^1.05)))),IF($B43="F",(IF(OR(P43=0,P43*2*VLOOKUP($A43,Partridge!$A$3:$J$73,7)&lt;1.5),0,INT(56.0211*((INT(100*((((INT(100*P43))/100)*2*VLOOKUP($A43,Partridge!$A$3:$J$73,7))))/100-1.5)^1.05)))),"M/F?"))</f>
        <v>724</v>
      </c>
      <c r="R43" s="18">
        <v>1.39</v>
      </c>
      <c r="S43" s="21">
        <f>IF($B43="M",(IF(OR(R43=0,R43*VLOOKUP($A43,Partridge!$A$3:$J$73,8)&lt;1.5),0,INT(51.39*((INT(100*((((INT(100*R43))/100)*VLOOKUP($A43,Partridge!$A$3:$J$73,8))))/100-1.5)^1.05)))),IF($B43="F",(IF(OR(R43=0,R43*2*VLOOKUP($A43,Partridge!$A$3:$J$73,8)&lt;1.5),0,INT(56.0211*((INT(100*((((INT(100*R43))/100)*2*VLOOKUP($A43,Partridge!$A$3:$J$73,8))))/100-1.5)^1.05)))),"M/F?"))</f>
        <v>653</v>
      </c>
      <c r="T43" s="18"/>
      <c r="U43" s="21">
        <f>IF($B43="M",(IF(OR(T43=0,T43*VLOOKUP($A43,Partridge!$A$3:$J$73,9)&lt;1.5),0,INT(51.39*((INT(100*((((INT(100*T43))/100)*VLOOKUP($A43,Partridge!$A$3:$J$73,9))))/100-1.5)^1.05)))),IF($B43="F",(IF(OR(T43=0,T43*2*VLOOKUP($A43,Partridge!$A$3:$J$73,9)&lt;1.5),0,INT(56.0211*((INT(100*((((INT(100*T43))/100)*2*VLOOKUP($A43,Partridge!$A$3:$J$73,9))))/100-1.5)^1.05)))),"M/F?"))</f>
        <v>0</v>
      </c>
      <c r="V43" s="18"/>
      <c r="W43" s="21">
        <f>IF($B43="M",(IF(OR(V43=0,V43*VLOOKUP($A43,Partridge!$A$3:$J$73,10)&lt;1.5),0,INT(51.39*((INT(100*((((INT(100*V43))/100)*VLOOKUP($A43,Partridge!$A$3:$J$73,10))))/100-1.5)^1.05)))),IF($B43="F",(IF(OR(V43=0,V43*2*VLOOKUP($A43,Partridge!$A$3:$J$73,10)&lt;1.5),0,INT(56.0211*((INT(100*((((INT(100*V43))/100)*2*VLOOKUP($A43,Partridge!$A$3:$J$73,10))))/100-1.5)^1.05)))),"M/F?"))</f>
        <v>0</v>
      </c>
      <c r="X43" s="27">
        <v>35658</v>
      </c>
      <c r="Z43" s="12" t="s">
        <v>113</v>
      </c>
    </row>
    <row r="44" spans="1:26" ht="12.75">
      <c r="A44" s="6">
        <v>55</v>
      </c>
      <c r="B44" s="34" t="s">
        <v>59</v>
      </c>
      <c r="C44" t="s">
        <v>62</v>
      </c>
      <c r="D44" t="s">
        <v>63</v>
      </c>
      <c r="E44" s="21">
        <f t="shared" si="3"/>
        <v>2737</v>
      </c>
      <c r="F44" s="18"/>
      <c r="G44" s="23">
        <f>IF($B44="M",(IF(OR(F44=0,F44*0.9308*VLOOKUP($A44,Partridge!$A$3:$J$73,2)&lt;1.5),0,INT(51.39*((INT(100*((((INT(100*F44))/100)*0.9308*VLOOKUP($A44,Partridge!$A$3:$J$73,2))))/100-1.5)^1.05)))),IF($B44="F",(IF(OR(F44=0,F44*2*0.9308*VLOOKUP($A44,Partridge!$A$3:$J$73,2)&lt;1.5),0,INT(56.0211*((INT(100*((((INT(100*F44))/100)*2*0.9308*VLOOKUP($A44,Partridge!$A$3:$J$73,2))))/100-1.5)^1.05)))),"M/F?"))</f>
        <v>0</v>
      </c>
      <c r="H44" s="18">
        <v>7.6</v>
      </c>
      <c r="I44" s="21">
        <f>IF($B44="M",(IF(OR(H44=0,H44*VLOOKUP($A44,Partridge!$A$3:$J$73,3)&lt;1.5),0,INT(51.39*((INT(100*((((INT(100*H44))/100)*VLOOKUP($A44,Partridge!$A$3:$J$73,3))))/100-1.5)^1.05)))),IF($B44="F",(IF(OR(H44=0,H44*2*VLOOKUP($A44,Partridge!$A$3:$J$73,3)&lt;1.5),0,INT(56.0211*((INT(100*((((INT(100*H44))/100)*2*VLOOKUP($A44,Partridge!$A$3:$J$73,3))))/100-1.5)^1.05)))),"M/F?"))</f>
        <v>631</v>
      </c>
      <c r="J44" s="18"/>
      <c r="K44" s="21">
        <f>IF($B44="M",(IF(OR(J44=0,J44*VLOOKUP($A44,Partridge!$A$3:$J$73,4)&lt;1.5),0,INT(51.39*((INT(100*((((INT(100*J44))/100)*VLOOKUP($A44,Partridge!$A$3:$J$73,4))))/100-1.5)^1.05)))),IF($B44="F",(IF(OR(J44=0,J44*2*VLOOKUP($A44,Partridge!$A$3:$J$73,4)&lt;1.5),0,INT(56.0211*((INT(100*((((INT(100*J44))/100)*2*VLOOKUP($A44,Partridge!$A$3:$J$73,4))))/100-1.5)^1.05)))),"M/F?"))</f>
        <v>0</v>
      </c>
      <c r="L44" s="18">
        <v>5.63</v>
      </c>
      <c r="M44" s="21">
        <f>IF($B44="M",(IF(OR(L44=0,L44*VLOOKUP($A44,Partridge!$A$3:$J$73,5)&lt;1.5),0,INT(51.39*((INT(100*((((INT(100*L44))/100)*VLOOKUP($A44,Partridge!$A$3:$J$73,5))))/100-1.5)^1.05)))),IF($B44="F",(IF(OR(L44=0,L44*2*VLOOKUP($A44,Partridge!$A$3:$J$73,5)&lt;1.5),0,INT(56.02111*((INT(100*((((INT(100*L44))/100)*2*VLOOKUP($A44,Partridge!$A$3:$J$73,5))))/100-1.5)^1.05)))),"M/F?"))</f>
        <v>667</v>
      </c>
      <c r="N44" s="18">
        <v>4.35</v>
      </c>
      <c r="O44" s="21">
        <f>IF($B44="M",(IF(OR(N44=0,N44*VLOOKUP($A44,Partridge!$A$3:$J$73,6)&lt;1.5),0,INT(51.39*((INT(100*((((INT(100*N44))/100)*VLOOKUP($A44,Partridge!$A$3:$J$73,6))))/100-1.5)^1.05)))),IF($B44="F",(IF(OR(N44=0,N44*2*VLOOKUP($A44,Partridge!$A$3:$J$73,6)&lt;1.5),0,INT(56.0211*((INT(100*((((INT(100*N44))/100)*2*VLOOKUP($A44,Partridge!$A$3:$J$73,6))))/100-1.5)^1.05)))),"M/F?"))</f>
        <v>613</v>
      </c>
      <c r="P44" s="18">
        <v>2.4</v>
      </c>
      <c r="Q44" s="21">
        <f>IF($B44="M",(IF(OR(P44=0,P44*VLOOKUP($A44,Partridge!$A$3:$J$73,7)&lt;1.5),0,INT(51.39*((INT(100*((((INT(100*P44))/100)*VLOOKUP($A44,Partridge!$A$3:$J$73,7))))/100-1.5)^1.05)))),IF($B44="F",(IF(OR(P44=0,P44*2*VLOOKUP($A44,Partridge!$A$3:$J$73,7)&lt;1.5),0,INT(56.0211*((INT(100*((((INT(100*P44))/100)*2*VLOOKUP($A44,Partridge!$A$3:$J$73,7))))/100-1.5)^1.05)))),"M/F?"))</f>
        <v>519</v>
      </c>
      <c r="R44" s="18">
        <v>0.8</v>
      </c>
      <c r="S44" s="21">
        <f>IF($B44="M",(IF(OR(R44=0,R44*VLOOKUP($A44,Partridge!$A$3:$J$73,8)&lt;1.5),0,INT(51.39*((INT(100*((((INT(100*R44))/100)*VLOOKUP($A44,Partridge!$A$3:$J$73,8))))/100-1.5)^1.05)))),IF($B44="F",(IF(OR(R44=0,R44*2*VLOOKUP($A44,Partridge!$A$3:$J$73,8)&lt;1.5),0,INT(56.0211*((INT(100*((((INT(100*R44))/100)*2*VLOOKUP($A44,Partridge!$A$3:$J$73,8))))/100-1.5)^1.05)))),"M/F?"))</f>
        <v>307</v>
      </c>
      <c r="T44" s="18"/>
      <c r="U44" s="21">
        <f>IF($B44="M",(IF(OR(T44=0,T44*VLOOKUP($A44,Partridge!$A$3:$J$73,9)&lt;1.5),0,INT(51.39*((INT(100*((((INT(100*T44))/100)*VLOOKUP($A44,Partridge!$A$3:$J$73,9))))/100-1.5)^1.05)))),IF($B44="F",(IF(OR(T44=0,T44*2*VLOOKUP($A44,Partridge!$A$3:$J$73,9)&lt;1.5),0,INT(56.0211*((INT(100*((((INT(100*T44))/100)*2*VLOOKUP($A44,Partridge!$A$3:$J$73,9))))/100-1.5)^1.05)))),"M/F?"))</f>
        <v>0</v>
      </c>
      <c r="V44" s="18"/>
      <c r="W44" s="21">
        <f>IF($B44="M",(IF(OR(V44=0,V44*VLOOKUP($A44,Partridge!$A$3:$J$73,10)&lt;1.5),0,INT(51.39*((INT(100*((((INT(100*V44))/100)*VLOOKUP($A44,Partridge!$A$3:$J$73,10))))/100-1.5)^1.05)))),IF($B44="F",(IF(OR(V44=0,V44*2*VLOOKUP($A44,Partridge!$A$3:$J$73,10)&lt;1.5),0,INT(56.0211*((INT(100*((((INT(100*V44))/100)*2*VLOOKUP($A44,Partridge!$A$3:$J$73,10))))/100-1.5)^1.05)))),"M/F?"))</f>
        <v>0</v>
      </c>
      <c r="X44" s="27">
        <v>35658</v>
      </c>
      <c r="Z44" s="12" t="s">
        <v>110</v>
      </c>
    </row>
    <row r="45" spans="1:26" ht="12.75">
      <c r="A45" s="6">
        <v>55</v>
      </c>
      <c r="B45" s="34" t="s">
        <v>59</v>
      </c>
      <c r="C45" t="s">
        <v>79</v>
      </c>
      <c r="D45" t="s">
        <v>55</v>
      </c>
      <c r="E45" s="21">
        <f t="shared" si="3"/>
        <v>1013</v>
      </c>
      <c r="F45" s="18"/>
      <c r="G45" s="23">
        <f>IF($B45="M",(IF(OR(F45=0,F45*0.9308*VLOOKUP($A45,Partridge!$A$3:$J$73,2)&lt;1.5),0,INT(51.39*((INT(100*((((INT(100*F45))/100)*0.9308*VLOOKUP($A45,Partridge!$A$3:$J$73,2))))/100-1.5)^1.05)))),IF($B45="F",(IF(OR(F45=0,F45*2*0.9308*VLOOKUP($A45,Partridge!$A$3:$J$73,2)&lt;1.5),0,INT(56.0211*((INT(100*((((INT(100*F45))/100)*2*0.9308*VLOOKUP($A45,Partridge!$A$3:$J$73,2))))/100-1.5)^1.05)))),"M/F?"))</f>
        <v>0</v>
      </c>
      <c r="H45" s="18">
        <v>6.09</v>
      </c>
      <c r="I45" s="21">
        <f>IF($B45="M",(IF(OR(H45=0,H45*VLOOKUP($A45,Partridge!$A$3:$J$73,3)&lt;1.5),0,INT(51.39*((INT(100*((((INT(100*H45))/100)*VLOOKUP($A45,Partridge!$A$3:$J$73,3))))/100-1.5)^1.05)))),IF($B45="F",(IF(OR(H45=0,H45*2*VLOOKUP($A45,Partridge!$A$3:$J$73,3)&lt;1.5),0,INT(56.0211*((INT(100*((((INT(100*H45))/100)*2*VLOOKUP($A45,Partridge!$A$3:$J$73,3))))/100-1.5)^1.05)))),"M/F?"))</f>
        <v>480</v>
      </c>
      <c r="J45" s="18"/>
      <c r="K45" s="21">
        <f>IF($B45="M",(IF(OR(J45=0,J45*VLOOKUP($A45,Partridge!$A$3:$J$73,4)&lt;1.5),0,INT(51.39*((INT(100*((((INT(100*J45))/100)*VLOOKUP($A45,Partridge!$A$3:$J$73,4))))/100-1.5)^1.05)))),IF($B45="F",(IF(OR(J45=0,J45*2*VLOOKUP($A45,Partridge!$A$3:$J$73,4)&lt;1.5),0,INT(56.0211*((INT(100*((((INT(100*J45))/100)*2*VLOOKUP($A45,Partridge!$A$3:$J$73,4))))/100-1.5)^1.05)))),"M/F?"))</f>
        <v>0</v>
      </c>
      <c r="L45" s="18">
        <v>4.68</v>
      </c>
      <c r="M45" s="21">
        <f>IF($B45="M",(IF(OR(L45=0,L45*VLOOKUP($A45,Partridge!$A$3:$J$73,5)&lt;1.5),0,INT(51.39*((INT(100*((((INT(100*L45))/100)*VLOOKUP($A45,Partridge!$A$3:$J$73,5))))/100-1.5)^1.05)))),IF($B45="F",(IF(OR(L45=0,L45*2*VLOOKUP($A45,Partridge!$A$3:$J$73,5)&lt;1.5),0,INT(56.02111*((INT(100*((((INT(100*L45))/100)*2*VLOOKUP($A45,Partridge!$A$3:$J$73,5))))/100-1.5)^1.05)))),"M/F?"))</f>
        <v>533</v>
      </c>
      <c r="N45" s="18"/>
      <c r="O45" s="21">
        <f>IF($B45="M",(IF(OR(N45=0,N45*VLOOKUP($A45,Partridge!$A$3:$J$73,6)&lt;1.5),0,INT(51.39*((INT(100*((((INT(100*N45))/100)*VLOOKUP($A45,Partridge!$A$3:$J$73,6))))/100-1.5)^1.05)))),IF($B45="F",(IF(OR(N45=0,N45*2*VLOOKUP($A45,Partridge!$A$3:$J$73,6)&lt;1.5),0,INT(56.0211*((INT(100*((((INT(100*N45))/100)*2*VLOOKUP($A45,Partridge!$A$3:$J$73,6))))/100-1.5)^1.05)))),"M/F?"))</f>
        <v>0</v>
      </c>
      <c r="P45" s="18"/>
      <c r="Q45" s="21">
        <f>IF($B45="M",(IF(OR(P45=0,P45*VLOOKUP($A45,Partridge!$A$3:$J$73,7)&lt;1.5),0,INT(51.39*((INT(100*((((INT(100*P45))/100)*VLOOKUP($A45,Partridge!$A$3:$J$73,7))))/100-1.5)^1.05)))),IF($B45="F",(IF(OR(P45=0,P45*2*VLOOKUP($A45,Partridge!$A$3:$J$73,7)&lt;1.5),0,INT(56.0211*((INT(100*((((INT(100*P45))/100)*2*VLOOKUP($A45,Partridge!$A$3:$J$73,7))))/100-1.5)^1.05)))),"M/F?"))</f>
        <v>0</v>
      </c>
      <c r="R45" s="18"/>
      <c r="S45" s="21">
        <f>IF($B45="M",(IF(OR(R45=0,R45*VLOOKUP($A45,Partridge!$A$3:$J$73,8)&lt;1.5),0,INT(51.39*((INT(100*((((INT(100*R45))/100)*VLOOKUP($A45,Partridge!$A$3:$J$73,8))))/100-1.5)^1.05)))),IF($B45="F",(IF(OR(R45=0,R45*2*VLOOKUP($A45,Partridge!$A$3:$J$73,8)&lt;1.5),0,INT(56.0211*((INT(100*((((INT(100*R45))/100)*2*VLOOKUP($A45,Partridge!$A$3:$J$73,8))))/100-1.5)^1.05)))),"M/F?"))</f>
        <v>0</v>
      </c>
      <c r="T45" s="18"/>
      <c r="U45" s="21">
        <f>IF($B45="M",(IF(OR(T45=0,T45*VLOOKUP($A45,Partridge!$A$3:$J$73,9)&lt;1.5),0,INT(51.39*((INT(100*((((INT(100*T45))/100)*VLOOKUP($A45,Partridge!$A$3:$J$73,9))))/100-1.5)^1.05)))),IF($B45="F",(IF(OR(T45=0,T45*2*VLOOKUP($A45,Partridge!$A$3:$J$73,9)&lt;1.5),0,INT(56.0211*((INT(100*((((INT(100*T45))/100)*2*VLOOKUP($A45,Partridge!$A$3:$J$73,9))))/100-1.5)^1.05)))),"M/F?"))</f>
        <v>0</v>
      </c>
      <c r="V45" s="18"/>
      <c r="W45" s="21">
        <f>IF($B45="M",(IF(OR(V45=0,V45*VLOOKUP($A45,Partridge!$A$3:$J$73,10)&lt;1.5),0,INT(51.39*((INT(100*((((INT(100*V45))/100)*VLOOKUP($A45,Partridge!$A$3:$J$73,10))))/100-1.5)^1.05)))),IF($B45="F",(IF(OR(V45=0,V45*2*VLOOKUP($A45,Partridge!$A$3:$J$73,10)&lt;1.5),0,INT(56.0211*((INT(100*((((INT(100*V45))/100)*2*VLOOKUP($A45,Partridge!$A$3:$J$73,10))))/100-1.5)^1.05)))),"M/F?"))</f>
        <v>0</v>
      </c>
      <c r="X45" s="27">
        <v>35658</v>
      </c>
      <c r="Z45" s="12" t="s">
        <v>105</v>
      </c>
    </row>
    <row r="52" spans="5:23" ht="12.75">
      <c r="E52" s="24"/>
      <c r="F52" s="25"/>
      <c r="G52" s="26"/>
      <c r="H52" s="25"/>
      <c r="I52" s="24"/>
      <c r="J52" s="25"/>
      <c r="K52" s="24"/>
      <c r="L52" s="25"/>
      <c r="M52" s="24"/>
      <c r="N52" s="25"/>
      <c r="O52" s="24"/>
      <c r="P52" s="25"/>
      <c r="Q52" s="24"/>
      <c r="R52" s="25"/>
      <c r="S52" s="24"/>
      <c r="T52" s="25"/>
      <c r="U52" s="24"/>
      <c r="V52" s="25"/>
      <c r="W52" s="24"/>
    </row>
    <row r="53" spans="5:23" ht="15" customHeight="1">
      <c r="E53" s="24"/>
      <c r="F53" s="25"/>
      <c r="G53" s="26"/>
      <c r="H53" s="25"/>
      <c r="I53" s="24"/>
      <c r="J53" s="25"/>
      <c r="K53" s="24"/>
      <c r="L53" s="25"/>
      <c r="M53" s="24"/>
      <c r="N53" s="25"/>
      <c r="O53" s="24"/>
      <c r="P53" s="25"/>
      <c r="Q53" s="24"/>
      <c r="R53" s="25"/>
      <c r="S53" s="24"/>
      <c r="T53" s="25"/>
      <c r="U53" s="24"/>
      <c r="V53" s="25"/>
      <c r="W53" s="24"/>
    </row>
    <row r="54" spans="5:23" ht="12.75">
      <c r="E54" s="24"/>
      <c r="F54" s="25"/>
      <c r="G54" s="26"/>
      <c r="H54" s="25"/>
      <c r="I54" s="24"/>
      <c r="J54" s="25"/>
      <c r="K54" s="24"/>
      <c r="L54" s="25"/>
      <c r="M54" s="24"/>
      <c r="N54" s="25"/>
      <c r="O54" s="24"/>
      <c r="P54" s="25"/>
      <c r="Q54" s="24"/>
      <c r="R54" s="25"/>
      <c r="S54" s="24"/>
      <c r="T54" s="25"/>
      <c r="U54" s="24"/>
      <c r="V54" s="25"/>
      <c r="W54" s="24"/>
    </row>
    <row r="55" spans="5:23" ht="15" customHeight="1">
      <c r="E55" s="24"/>
      <c r="F55" s="25"/>
      <c r="G55" s="26"/>
      <c r="H55" s="25"/>
      <c r="I55" s="24"/>
      <c r="J55" s="25"/>
      <c r="K55" s="24"/>
      <c r="L55" s="25"/>
      <c r="M55" s="24"/>
      <c r="N55" s="25"/>
      <c r="O55" s="24"/>
      <c r="P55" s="25"/>
      <c r="Q55" s="24"/>
      <c r="R55" s="25"/>
      <c r="S55" s="24"/>
      <c r="T55" s="25"/>
      <c r="U55" s="24"/>
      <c r="V55" s="25"/>
      <c r="W55" s="24"/>
    </row>
    <row r="56" spans="5:23" ht="15" customHeight="1">
      <c r="E56" s="24"/>
      <c r="F56" s="25"/>
      <c r="G56" s="26"/>
      <c r="H56" s="25"/>
      <c r="I56" s="24"/>
      <c r="J56" s="25"/>
      <c r="K56" s="24"/>
      <c r="L56" s="25"/>
      <c r="M56" s="24"/>
      <c r="N56" s="25"/>
      <c r="O56" s="24"/>
      <c r="P56" s="25"/>
      <c r="Q56" s="24"/>
      <c r="R56" s="25"/>
      <c r="S56" s="24"/>
      <c r="T56" s="25"/>
      <c r="U56" s="24"/>
      <c r="V56" s="25"/>
      <c r="W56" s="24"/>
    </row>
    <row r="63" spans="4:5" ht="12.75">
      <c r="D63" s="24"/>
      <c r="E63" s="24"/>
    </row>
    <row r="64" spans="4:5" ht="12.75">
      <c r="D64" s="24"/>
      <c r="E64" s="24"/>
    </row>
    <row r="65" spans="4:5" ht="12.75">
      <c r="D65" s="24"/>
      <c r="E65" s="24"/>
    </row>
    <row r="66" spans="4:5" ht="12.75">
      <c r="D66" s="24"/>
      <c r="E66" s="24"/>
    </row>
    <row r="67" spans="4:5" ht="12.75">
      <c r="D67" s="24"/>
      <c r="E67" s="24"/>
    </row>
    <row r="68" spans="4:5" ht="12.75">
      <c r="D68" s="24"/>
      <c r="E68" s="24"/>
    </row>
    <row r="69" spans="4:5" ht="12.75">
      <c r="D69" s="24"/>
      <c r="E69" s="24"/>
    </row>
    <row r="70" spans="4:5" ht="12.75">
      <c r="D70" s="24"/>
      <c r="E70" s="24"/>
    </row>
    <row r="71" spans="4:5" ht="12.75">
      <c r="D71" s="24"/>
      <c r="E71" s="24"/>
    </row>
    <row r="72" spans="4:5" ht="12.75">
      <c r="D72" s="24"/>
      <c r="E72" s="24"/>
    </row>
    <row r="73" spans="4:5" ht="12.75">
      <c r="D73" s="24"/>
      <c r="E73" s="24"/>
    </row>
    <row r="74" spans="4:5" ht="12.75">
      <c r="D74" s="24"/>
      <c r="E74" s="24"/>
    </row>
    <row r="75" spans="4:5" ht="12.75">
      <c r="D75" s="24"/>
      <c r="E75" s="24"/>
    </row>
    <row r="76" spans="4:5" ht="12.75">
      <c r="D76" s="24"/>
      <c r="E76" s="24"/>
    </row>
    <row r="77" spans="4:5" ht="12.75">
      <c r="D77" s="24"/>
      <c r="E77" s="24"/>
    </row>
    <row r="78" spans="4:5" ht="12.75">
      <c r="D78" s="24"/>
      <c r="E78" s="24"/>
    </row>
    <row r="79" spans="4:5" ht="12.75">
      <c r="D79" s="24"/>
      <c r="E79" s="24"/>
    </row>
    <row r="80" spans="4:5" ht="12.75">
      <c r="D80" s="24"/>
      <c r="E80" s="24"/>
    </row>
    <row r="81" spans="4:5" ht="12.75">
      <c r="D81" s="24"/>
      <c r="E81" s="24"/>
    </row>
    <row r="82" spans="4:5" ht="12.75">
      <c r="D82" s="24"/>
      <c r="E82" s="24"/>
    </row>
    <row r="83" spans="4:5" ht="12.75">
      <c r="D83" s="24"/>
      <c r="E83" s="24"/>
    </row>
    <row r="84" spans="4:5" ht="12.75">
      <c r="D84" s="24"/>
      <c r="E84" s="24"/>
    </row>
    <row r="85" spans="4:5" ht="12.75">
      <c r="D85" s="24"/>
      <c r="E85" s="24"/>
    </row>
    <row r="86" spans="4:5" ht="12.75">
      <c r="D86" s="24"/>
      <c r="E86" s="24"/>
    </row>
    <row r="87" spans="4:5" ht="12.75">
      <c r="D87" s="24"/>
      <c r="E87" s="24"/>
    </row>
    <row r="88" spans="4:5" ht="12.75">
      <c r="D88" s="24"/>
      <c r="E88" s="24"/>
    </row>
    <row r="89" spans="4:5" ht="12.75">
      <c r="D89" s="24"/>
      <c r="E89" s="24"/>
    </row>
    <row r="90" spans="4:5" ht="12.75">
      <c r="D90" s="24"/>
      <c r="E90" s="24"/>
    </row>
  </sheetData>
  <printOptions gridLines="1" horizontalCentered="1"/>
  <pageMargins left="1" right="0.25" top="1" bottom="0.25" header="0.25" footer="0"/>
  <pageSetup blackAndWhite="1" fitToHeight="1" fitToWidth="1" orientation="landscape" scale="70" r:id="rId1"/>
  <headerFooter alignWithMargins="0">
    <oddHeader>&amp;CUltra Weight Classic
Seattle, Washington
August 16, 1997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workbookViewId="0" topLeftCell="A1">
      <selection activeCell="A2" sqref="A2"/>
    </sheetView>
  </sheetViews>
  <sheetFormatPr defaultColWidth="9.140625" defaultRowHeight="12.75"/>
  <cols>
    <col min="1" max="1" width="4.28125" style="6" customWidth="1"/>
    <col min="2" max="2" width="9.140625" style="2" customWidth="1"/>
    <col min="3" max="10" width="9.140625" style="3" customWidth="1"/>
    <col min="12" max="12" width="9.140625" style="7" customWidth="1"/>
    <col min="13" max="13" width="12.8515625" style="7" bestFit="1" customWidth="1"/>
    <col min="14" max="16384" width="9.140625" style="1" customWidth="1"/>
  </cols>
  <sheetData>
    <row r="1" ht="12.75">
      <c r="A1" s="8" t="s">
        <v>37</v>
      </c>
    </row>
    <row r="2" spans="1:10" ht="12.75">
      <c r="A2" s="6" t="s">
        <v>0</v>
      </c>
      <c r="B2" s="5" t="s">
        <v>10</v>
      </c>
      <c r="C2" s="4" t="s">
        <v>9</v>
      </c>
      <c r="D2" s="4" t="s">
        <v>8</v>
      </c>
      <c r="E2" s="4" t="s">
        <v>7</v>
      </c>
      <c r="F2" s="4" t="s">
        <v>6</v>
      </c>
      <c r="G2" s="4" t="s">
        <v>5</v>
      </c>
      <c r="H2" s="4" t="s">
        <v>4</v>
      </c>
      <c r="I2" s="4" t="s">
        <v>3</v>
      </c>
      <c r="J2" s="4" t="s">
        <v>11</v>
      </c>
    </row>
    <row r="3" spans="1:10" ht="12.75">
      <c r="A3" s="6">
        <v>30</v>
      </c>
      <c r="B3" s="1">
        <f aca="true" t="shared" si="0" ref="B3:B34">0.214*G3</f>
        <v>0.321856</v>
      </c>
      <c r="C3" s="3">
        <v>0.495</v>
      </c>
      <c r="D3" s="3">
        <v>0.592</v>
      </c>
      <c r="E3" s="3">
        <v>0.792</v>
      </c>
      <c r="F3" s="3">
        <v>1</v>
      </c>
      <c r="G3" s="3">
        <v>1.504</v>
      </c>
      <c r="H3" s="3">
        <f aca="true" t="shared" si="1" ref="H3:H34">G3*2</f>
        <v>3.008</v>
      </c>
      <c r="I3" s="3">
        <f aca="true" t="shared" si="2" ref="I3:I34">G3*4</f>
        <v>6.016</v>
      </c>
      <c r="J3" s="3">
        <f aca="true" t="shared" si="3" ref="J3:J34">G3*8</f>
        <v>12.032</v>
      </c>
    </row>
    <row r="4" spans="1:10" ht="12.75">
      <c r="A4" s="6">
        <v>31</v>
      </c>
      <c r="B4" s="1">
        <f t="shared" si="0"/>
        <v>0.32314</v>
      </c>
      <c r="C4" s="3">
        <v>0.491</v>
      </c>
      <c r="D4" s="3">
        <v>0.594</v>
      </c>
      <c r="E4" s="3">
        <v>0.796</v>
      </c>
      <c r="F4" s="3">
        <v>1</v>
      </c>
      <c r="G4" s="3">
        <v>1.51</v>
      </c>
      <c r="H4" s="3">
        <f t="shared" si="1"/>
        <v>3.02</v>
      </c>
      <c r="I4" s="3">
        <f t="shared" si="2"/>
        <v>6.04</v>
      </c>
      <c r="J4" s="3">
        <f t="shared" si="3"/>
        <v>12.08</v>
      </c>
    </row>
    <row r="5" spans="1:10" ht="12.75">
      <c r="A5" s="6">
        <v>32</v>
      </c>
      <c r="B5" s="1">
        <f t="shared" si="0"/>
        <v>0.324424</v>
      </c>
      <c r="C5" s="3">
        <v>0.499</v>
      </c>
      <c r="D5" s="3">
        <v>0.596</v>
      </c>
      <c r="E5" s="3">
        <v>0.801</v>
      </c>
      <c r="F5" s="3">
        <v>1</v>
      </c>
      <c r="G5" s="3">
        <v>1.516</v>
      </c>
      <c r="H5" s="3">
        <f t="shared" si="1"/>
        <v>3.032</v>
      </c>
      <c r="I5" s="3">
        <f t="shared" si="2"/>
        <v>6.064</v>
      </c>
      <c r="J5" s="3">
        <f t="shared" si="3"/>
        <v>12.128</v>
      </c>
    </row>
    <row r="6" spans="1:10" ht="12.75">
      <c r="A6" s="6">
        <v>33</v>
      </c>
      <c r="B6" s="1">
        <f t="shared" si="0"/>
        <v>0.325708</v>
      </c>
      <c r="C6" s="3">
        <v>0.504</v>
      </c>
      <c r="D6" s="3">
        <v>0.601</v>
      </c>
      <c r="E6" s="3">
        <v>0.805</v>
      </c>
      <c r="F6" s="3">
        <v>1</v>
      </c>
      <c r="G6" s="3">
        <v>1.522</v>
      </c>
      <c r="H6" s="3">
        <f t="shared" si="1"/>
        <v>3.044</v>
      </c>
      <c r="I6" s="3">
        <f t="shared" si="2"/>
        <v>6.088</v>
      </c>
      <c r="J6" s="3">
        <f t="shared" si="3"/>
        <v>12.176</v>
      </c>
    </row>
    <row r="7" spans="1:10" ht="12.75">
      <c r="A7" s="6">
        <v>34</v>
      </c>
      <c r="B7" s="1">
        <f t="shared" si="0"/>
        <v>0.326992</v>
      </c>
      <c r="C7" s="3">
        <v>0.507</v>
      </c>
      <c r="D7" s="3">
        <v>0.604</v>
      </c>
      <c r="E7" s="3">
        <v>0.81</v>
      </c>
      <c r="F7" s="3">
        <v>1</v>
      </c>
      <c r="G7" s="3">
        <v>1.528</v>
      </c>
      <c r="H7" s="3">
        <f t="shared" si="1"/>
        <v>3.056</v>
      </c>
      <c r="I7" s="3">
        <f t="shared" si="2"/>
        <v>6.112</v>
      </c>
      <c r="J7" s="3">
        <f t="shared" si="3"/>
        <v>12.224</v>
      </c>
    </row>
    <row r="8" spans="1:10" ht="12.75">
      <c r="A8" s="6">
        <v>35</v>
      </c>
      <c r="B8" s="1">
        <f t="shared" si="0"/>
        <v>0.32848999999999995</v>
      </c>
      <c r="C8" s="3">
        <v>0.513</v>
      </c>
      <c r="D8" s="3">
        <v>0.61</v>
      </c>
      <c r="E8" s="3">
        <v>0.814</v>
      </c>
      <c r="F8" s="3">
        <v>1</v>
      </c>
      <c r="G8" s="3">
        <v>1.535</v>
      </c>
      <c r="H8" s="3">
        <f t="shared" si="1"/>
        <v>3.07</v>
      </c>
      <c r="I8" s="3">
        <f t="shared" si="2"/>
        <v>6.14</v>
      </c>
      <c r="J8" s="3">
        <f t="shared" si="3"/>
        <v>12.28</v>
      </c>
    </row>
    <row r="9" spans="1:10" ht="12.75">
      <c r="A9" s="6">
        <v>36</v>
      </c>
      <c r="B9" s="1">
        <f t="shared" si="0"/>
        <v>0.33105799999999996</v>
      </c>
      <c r="C9" s="3">
        <v>0.517</v>
      </c>
      <c r="D9" s="3">
        <v>0.614</v>
      </c>
      <c r="E9" s="3">
        <v>0.82</v>
      </c>
      <c r="F9" s="3">
        <v>1.002</v>
      </c>
      <c r="G9" s="3">
        <v>1.547</v>
      </c>
      <c r="H9" s="3">
        <f t="shared" si="1"/>
        <v>3.094</v>
      </c>
      <c r="I9" s="3">
        <f t="shared" si="2"/>
        <v>6.188</v>
      </c>
      <c r="J9" s="3">
        <f t="shared" si="3"/>
        <v>12.376</v>
      </c>
    </row>
    <row r="10" spans="1:10" ht="12.75">
      <c r="A10" s="6">
        <v>37</v>
      </c>
      <c r="B10" s="1">
        <f t="shared" si="0"/>
        <v>0.333626</v>
      </c>
      <c r="C10" s="3">
        <v>0.523</v>
      </c>
      <c r="D10" s="3">
        <v>0.62</v>
      </c>
      <c r="E10" s="3">
        <v>0.825</v>
      </c>
      <c r="F10" s="3">
        <v>1.004</v>
      </c>
      <c r="G10" s="3">
        <v>1.559</v>
      </c>
      <c r="H10" s="3">
        <f t="shared" si="1"/>
        <v>3.118</v>
      </c>
      <c r="I10" s="3">
        <f t="shared" si="2"/>
        <v>6.236</v>
      </c>
      <c r="J10" s="3">
        <f t="shared" si="3"/>
        <v>12.472</v>
      </c>
    </row>
    <row r="11" spans="1:10" ht="12.75">
      <c r="A11" s="6">
        <v>38</v>
      </c>
      <c r="B11" s="1">
        <f t="shared" si="0"/>
        <v>0.336408</v>
      </c>
      <c r="C11" s="3">
        <v>0.528</v>
      </c>
      <c r="D11" s="3">
        <v>0.625</v>
      </c>
      <c r="E11" s="3">
        <v>0.83</v>
      </c>
      <c r="F11" s="3">
        <v>1.006</v>
      </c>
      <c r="G11" s="3">
        <v>1.572</v>
      </c>
      <c r="H11" s="3">
        <f t="shared" si="1"/>
        <v>3.144</v>
      </c>
      <c r="I11" s="3">
        <f t="shared" si="2"/>
        <v>6.288</v>
      </c>
      <c r="J11" s="3">
        <f t="shared" si="3"/>
        <v>12.576</v>
      </c>
    </row>
    <row r="12" spans="1:10" ht="12.75">
      <c r="A12" s="6">
        <v>39</v>
      </c>
      <c r="B12" s="1">
        <f t="shared" si="0"/>
        <v>0.33919</v>
      </c>
      <c r="C12" s="3">
        <v>0.533</v>
      </c>
      <c r="D12" s="3">
        <v>0.63</v>
      </c>
      <c r="E12" s="3">
        <v>0.837</v>
      </c>
      <c r="F12" s="3">
        <v>1.008</v>
      </c>
      <c r="G12" s="3">
        <v>1.585</v>
      </c>
      <c r="H12" s="3">
        <f t="shared" si="1"/>
        <v>3.17</v>
      </c>
      <c r="I12" s="3">
        <f t="shared" si="2"/>
        <v>6.34</v>
      </c>
      <c r="J12" s="3">
        <f t="shared" si="3"/>
        <v>12.68</v>
      </c>
    </row>
    <row r="13" spans="1:10" ht="12.75">
      <c r="A13" s="6">
        <v>40</v>
      </c>
      <c r="B13" s="1">
        <f t="shared" si="0"/>
        <v>0.341972</v>
      </c>
      <c r="C13" s="3">
        <v>0.54</v>
      </c>
      <c r="D13" s="3">
        <v>0.637</v>
      </c>
      <c r="E13" s="3">
        <v>0.844</v>
      </c>
      <c r="F13" s="3">
        <v>1.01</v>
      </c>
      <c r="G13" s="3">
        <v>1.598</v>
      </c>
      <c r="H13" s="3">
        <f t="shared" si="1"/>
        <v>3.196</v>
      </c>
      <c r="I13" s="3">
        <f t="shared" si="2"/>
        <v>6.392</v>
      </c>
      <c r="J13" s="3">
        <f t="shared" si="3"/>
        <v>12.784</v>
      </c>
    </row>
    <row r="14" spans="1:10" ht="12.75">
      <c r="A14" s="6">
        <v>41</v>
      </c>
      <c r="B14" s="1">
        <f t="shared" si="0"/>
        <v>0.34539600000000004</v>
      </c>
      <c r="C14" s="3">
        <v>0.551</v>
      </c>
      <c r="D14" s="3">
        <v>0.648</v>
      </c>
      <c r="E14" s="3">
        <v>0.855</v>
      </c>
      <c r="F14" s="3">
        <v>1.024</v>
      </c>
      <c r="G14" s="3">
        <v>1.614</v>
      </c>
      <c r="H14" s="3">
        <f t="shared" si="1"/>
        <v>3.228</v>
      </c>
      <c r="I14" s="3">
        <f t="shared" si="2"/>
        <v>6.456</v>
      </c>
      <c r="J14" s="3">
        <f t="shared" si="3"/>
        <v>12.912</v>
      </c>
    </row>
    <row r="15" spans="1:10" ht="12.75">
      <c r="A15" s="6">
        <v>42</v>
      </c>
      <c r="B15" s="1">
        <f t="shared" si="0"/>
        <v>0.349462</v>
      </c>
      <c r="C15" s="3">
        <v>0.562</v>
      </c>
      <c r="D15" s="3">
        <v>0.659</v>
      </c>
      <c r="E15" s="3">
        <v>0.867</v>
      </c>
      <c r="F15" s="3">
        <v>1.039</v>
      </c>
      <c r="G15" s="3">
        <v>1.633</v>
      </c>
      <c r="H15" s="3">
        <f t="shared" si="1"/>
        <v>3.266</v>
      </c>
      <c r="I15" s="3">
        <f t="shared" si="2"/>
        <v>6.532</v>
      </c>
      <c r="J15" s="3">
        <f t="shared" si="3"/>
        <v>13.064</v>
      </c>
    </row>
    <row r="16" spans="1:10" ht="12.75">
      <c r="A16" s="6">
        <v>43</v>
      </c>
      <c r="B16" s="1">
        <f t="shared" si="0"/>
        <v>0.353956</v>
      </c>
      <c r="C16" s="3">
        <v>0.574</v>
      </c>
      <c r="D16" s="3">
        <v>0.671</v>
      </c>
      <c r="E16" s="3">
        <v>0.879</v>
      </c>
      <c r="F16" s="3">
        <v>1.054</v>
      </c>
      <c r="G16" s="3">
        <v>1.654</v>
      </c>
      <c r="H16" s="3">
        <f t="shared" si="1"/>
        <v>3.308</v>
      </c>
      <c r="I16" s="3">
        <f t="shared" si="2"/>
        <v>6.616</v>
      </c>
      <c r="J16" s="3">
        <f t="shared" si="3"/>
        <v>13.232</v>
      </c>
    </row>
    <row r="17" spans="1:10" ht="12.75">
      <c r="A17" s="6">
        <v>44</v>
      </c>
      <c r="B17" s="1">
        <f t="shared" si="0"/>
        <v>0.35887800000000003</v>
      </c>
      <c r="C17" s="3">
        <v>0.586</v>
      </c>
      <c r="D17" s="3">
        <v>0.683</v>
      </c>
      <c r="E17" s="3">
        <v>0.891</v>
      </c>
      <c r="F17" s="3">
        <v>1.07</v>
      </c>
      <c r="G17" s="3">
        <v>1.677</v>
      </c>
      <c r="H17" s="3">
        <f t="shared" si="1"/>
        <v>3.354</v>
      </c>
      <c r="I17" s="3">
        <f t="shared" si="2"/>
        <v>6.708</v>
      </c>
      <c r="J17" s="3">
        <f t="shared" si="3"/>
        <v>13.416</v>
      </c>
    </row>
    <row r="18" spans="1:10" ht="12.75">
      <c r="A18" s="6">
        <v>45</v>
      </c>
      <c r="B18" s="1">
        <f t="shared" si="0"/>
        <v>0.364442</v>
      </c>
      <c r="C18" s="3">
        <v>0.598</v>
      </c>
      <c r="D18" s="3">
        <v>0.695</v>
      </c>
      <c r="E18" s="3">
        <v>0.904</v>
      </c>
      <c r="F18" s="3">
        <v>1.086</v>
      </c>
      <c r="G18" s="3">
        <v>1.703</v>
      </c>
      <c r="H18" s="3">
        <f t="shared" si="1"/>
        <v>3.406</v>
      </c>
      <c r="I18" s="3">
        <f t="shared" si="2"/>
        <v>6.812</v>
      </c>
      <c r="J18" s="3">
        <f t="shared" si="3"/>
        <v>13.624</v>
      </c>
    </row>
    <row r="19" spans="1:10" ht="12.75">
      <c r="A19" s="6">
        <v>46</v>
      </c>
      <c r="B19" s="1">
        <f t="shared" si="0"/>
        <v>0.370434</v>
      </c>
      <c r="C19" s="3">
        <v>0.611</v>
      </c>
      <c r="D19" s="3">
        <v>0.708</v>
      </c>
      <c r="E19" s="3">
        <v>0.918</v>
      </c>
      <c r="F19" s="3">
        <v>1.103</v>
      </c>
      <c r="G19" s="3">
        <v>1.731</v>
      </c>
      <c r="H19" s="3">
        <f t="shared" si="1"/>
        <v>3.462</v>
      </c>
      <c r="I19" s="3">
        <f t="shared" si="2"/>
        <v>6.924</v>
      </c>
      <c r="J19" s="3">
        <f t="shared" si="3"/>
        <v>13.848</v>
      </c>
    </row>
    <row r="20" spans="1:10" ht="12.75">
      <c r="A20" s="6">
        <v>47</v>
      </c>
      <c r="B20" s="1">
        <f t="shared" si="0"/>
        <v>0.37685399999999997</v>
      </c>
      <c r="C20" s="3">
        <v>0.629</v>
      </c>
      <c r="D20" s="3">
        <v>0.722</v>
      </c>
      <c r="E20" s="3">
        <v>0.933</v>
      </c>
      <c r="F20" s="3">
        <v>1.121</v>
      </c>
      <c r="G20" s="3">
        <v>1.761</v>
      </c>
      <c r="H20" s="3">
        <f t="shared" si="1"/>
        <v>3.522</v>
      </c>
      <c r="I20" s="3">
        <f t="shared" si="2"/>
        <v>7.044</v>
      </c>
      <c r="J20" s="3">
        <f t="shared" si="3"/>
        <v>14.088</v>
      </c>
    </row>
    <row r="21" spans="1:10" ht="12.75">
      <c r="A21" s="6">
        <v>48</v>
      </c>
      <c r="B21" s="1">
        <f t="shared" si="0"/>
        <v>0.383488</v>
      </c>
      <c r="C21" s="3">
        <v>0.64</v>
      </c>
      <c r="D21" s="3">
        <v>0.737</v>
      </c>
      <c r="E21" s="3">
        <v>0.948</v>
      </c>
      <c r="F21" s="3">
        <v>1.14</v>
      </c>
      <c r="G21" s="3">
        <v>1.792</v>
      </c>
      <c r="H21" s="3">
        <f t="shared" si="1"/>
        <v>3.584</v>
      </c>
      <c r="I21" s="3">
        <f t="shared" si="2"/>
        <v>7.168</v>
      </c>
      <c r="J21" s="3">
        <f t="shared" si="3"/>
        <v>14.336</v>
      </c>
    </row>
    <row r="22" spans="1:10" ht="12.75">
      <c r="A22" s="6">
        <v>49</v>
      </c>
      <c r="B22" s="1">
        <f t="shared" si="0"/>
        <v>0.390336</v>
      </c>
      <c r="C22" s="3">
        <v>0.655</v>
      </c>
      <c r="D22" s="3">
        <v>0.752</v>
      </c>
      <c r="E22" s="3">
        <v>0.964</v>
      </c>
      <c r="F22" s="3">
        <v>1.16</v>
      </c>
      <c r="G22" s="3">
        <v>1.824</v>
      </c>
      <c r="H22" s="3">
        <f t="shared" si="1"/>
        <v>3.648</v>
      </c>
      <c r="I22" s="3">
        <f t="shared" si="2"/>
        <v>7.296</v>
      </c>
      <c r="J22" s="3">
        <f t="shared" si="3"/>
        <v>14.592</v>
      </c>
    </row>
    <row r="23" spans="1:10" ht="12.75">
      <c r="A23" s="6">
        <v>50</v>
      </c>
      <c r="B23" s="1">
        <f t="shared" si="0"/>
        <v>0.397612</v>
      </c>
      <c r="C23" s="3">
        <v>0.671</v>
      </c>
      <c r="D23" s="3">
        <v>0.768</v>
      </c>
      <c r="E23" s="3">
        <v>0.98</v>
      </c>
      <c r="F23" s="3">
        <v>1.18</v>
      </c>
      <c r="G23" s="3">
        <v>1.858</v>
      </c>
      <c r="H23" s="3">
        <f t="shared" si="1"/>
        <v>3.716</v>
      </c>
      <c r="I23" s="3">
        <f t="shared" si="2"/>
        <v>7.432</v>
      </c>
      <c r="J23" s="3">
        <f t="shared" si="3"/>
        <v>14.864</v>
      </c>
    </row>
    <row r="24" spans="1:10" ht="12.75">
      <c r="A24" s="6">
        <v>51</v>
      </c>
      <c r="B24" s="1">
        <f t="shared" si="0"/>
        <v>0.405102</v>
      </c>
      <c r="C24" s="3">
        <v>0.687</v>
      </c>
      <c r="D24" s="3">
        <v>0.784</v>
      </c>
      <c r="E24" s="3">
        <v>0.997</v>
      </c>
      <c r="F24" s="3">
        <v>1.201</v>
      </c>
      <c r="G24" s="3">
        <v>1.893</v>
      </c>
      <c r="H24" s="3">
        <f t="shared" si="1"/>
        <v>3.786</v>
      </c>
      <c r="I24" s="3">
        <f t="shared" si="2"/>
        <v>7.572</v>
      </c>
      <c r="J24" s="3">
        <f t="shared" si="3"/>
        <v>15.144</v>
      </c>
    </row>
    <row r="25" spans="1:10" ht="12.75">
      <c r="A25" s="6">
        <v>52</v>
      </c>
      <c r="B25" s="1">
        <f t="shared" si="0"/>
        <v>0.414946</v>
      </c>
      <c r="C25" s="3">
        <v>0.704</v>
      </c>
      <c r="D25" s="3">
        <v>0.801</v>
      </c>
      <c r="E25" s="3">
        <v>1.014</v>
      </c>
      <c r="F25" s="3">
        <v>1.223</v>
      </c>
      <c r="G25" s="3">
        <v>1.939</v>
      </c>
      <c r="H25" s="3">
        <f t="shared" si="1"/>
        <v>3.878</v>
      </c>
      <c r="I25" s="3">
        <f t="shared" si="2"/>
        <v>7.756</v>
      </c>
      <c r="J25" s="3">
        <f t="shared" si="3"/>
        <v>15.512</v>
      </c>
    </row>
    <row r="26" spans="1:10" ht="12.75">
      <c r="A26" s="6">
        <v>53</v>
      </c>
      <c r="B26" s="1">
        <f t="shared" si="0"/>
        <v>0.42115199999999997</v>
      </c>
      <c r="C26" s="3">
        <v>0.721</v>
      </c>
      <c r="D26" s="3">
        <v>0.818</v>
      </c>
      <c r="E26" s="3">
        <v>1.033</v>
      </c>
      <c r="F26" s="3">
        <v>1.246</v>
      </c>
      <c r="G26" s="3">
        <v>1.968</v>
      </c>
      <c r="H26" s="3">
        <f t="shared" si="1"/>
        <v>3.936</v>
      </c>
      <c r="I26" s="3">
        <f t="shared" si="2"/>
        <v>7.872</v>
      </c>
      <c r="J26" s="3">
        <f t="shared" si="3"/>
        <v>15.744</v>
      </c>
    </row>
    <row r="27" spans="1:10" ht="12.75">
      <c r="A27" s="6">
        <v>54</v>
      </c>
      <c r="B27" s="1">
        <f t="shared" si="0"/>
        <v>0.429712</v>
      </c>
      <c r="C27" s="3">
        <v>0.74</v>
      </c>
      <c r="D27" s="3">
        <v>0.837</v>
      </c>
      <c r="E27" s="3">
        <v>1.053</v>
      </c>
      <c r="F27" s="3">
        <v>1.27</v>
      </c>
      <c r="G27" s="3">
        <v>2.008</v>
      </c>
      <c r="H27" s="3">
        <f t="shared" si="1"/>
        <v>4.016</v>
      </c>
      <c r="I27" s="3">
        <f t="shared" si="2"/>
        <v>8.032</v>
      </c>
      <c r="J27" s="3">
        <f t="shared" si="3"/>
        <v>16.064</v>
      </c>
    </row>
    <row r="28" spans="1:10" ht="12.75">
      <c r="A28" s="6">
        <v>55</v>
      </c>
      <c r="B28" s="1">
        <f t="shared" si="0"/>
        <v>0.4387</v>
      </c>
      <c r="C28" s="3">
        <v>0.76</v>
      </c>
      <c r="D28" s="3">
        <v>0.857</v>
      </c>
      <c r="E28" s="3">
        <v>1.074</v>
      </c>
      <c r="F28" s="3">
        <v>1.296</v>
      </c>
      <c r="G28" s="3">
        <v>2.05</v>
      </c>
      <c r="H28" s="3">
        <f t="shared" si="1"/>
        <v>4.1</v>
      </c>
      <c r="I28" s="3">
        <f t="shared" si="2"/>
        <v>8.2</v>
      </c>
      <c r="J28" s="3">
        <f t="shared" si="3"/>
        <v>16.4</v>
      </c>
    </row>
    <row r="29" spans="1:10" ht="12.75">
      <c r="A29" s="6">
        <v>56</v>
      </c>
      <c r="B29" s="1">
        <f t="shared" si="0"/>
        <v>0.44790199999999997</v>
      </c>
      <c r="C29" s="3">
        <v>0.781</v>
      </c>
      <c r="D29" s="3">
        <v>0.878</v>
      </c>
      <c r="E29" s="3">
        <v>1.096</v>
      </c>
      <c r="F29" s="3">
        <v>1.323</v>
      </c>
      <c r="G29" s="3">
        <v>2.093</v>
      </c>
      <c r="H29" s="3">
        <f t="shared" si="1"/>
        <v>4.186</v>
      </c>
      <c r="I29" s="3">
        <f t="shared" si="2"/>
        <v>8.372</v>
      </c>
      <c r="J29" s="3">
        <f t="shared" si="3"/>
        <v>16.744</v>
      </c>
    </row>
    <row r="30" spans="1:10" ht="12.75">
      <c r="A30" s="6">
        <v>57</v>
      </c>
      <c r="B30" s="1">
        <f t="shared" si="0"/>
        <v>0.457532</v>
      </c>
      <c r="C30" s="3">
        <v>0.803</v>
      </c>
      <c r="D30" s="3">
        <v>0.9</v>
      </c>
      <c r="E30" s="3">
        <v>1.118</v>
      </c>
      <c r="F30" s="3">
        <v>1.35</v>
      </c>
      <c r="G30" s="3">
        <v>2.138</v>
      </c>
      <c r="H30" s="3">
        <f t="shared" si="1"/>
        <v>4.276</v>
      </c>
      <c r="I30" s="3">
        <f t="shared" si="2"/>
        <v>8.552</v>
      </c>
      <c r="J30" s="3">
        <f t="shared" si="3"/>
        <v>17.104</v>
      </c>
    </row>
    <row r="31" spans="1:10" ht="12.75">
      <c r="A31" s="6">
        <v>58</v>
      </c>
      <c r="B31" s="1">
        <f t="shared" si="0"/>
        <v>0.46759</v>
      </c>
      <c r="C31" s="3">
        <v>0.825</v>
      </c>
      <c r="D31" s="3">
        <v>0.922</v>
      </c>
      <c r="E31" s="3">
        <v>1.141</v>
      </c>
      <c r="F31" s="3">
        <v>1.379</v>
      </c>
      <c r="G31" s="3">
        <v>2.185</v>
      </c>
      <c r="H31" s="3">
        <f t="shared" si="1"/>
        <v>4.37</v>
      </c>
      <c r="I31" s="3">
        <f t="shared" si="2"/>
        <v>8.74</v>
      </c>
      <c r="J31" s="3">
        <f t="shared" si="3"/>
        <v>17.48</v>
      </c>
    </row>
    <row r="32" spans="1:10" ht="12.75">
      <c r="A32" s="6">
        <v>59</v>
      </c>
      <c r="B32" s="1">
        <f t="shared" si="0"/>
        <v>0.47828999999999994</v>
      </c>
      <c r="C32" s="3">
        <v>0.847</v>
      </c>
      <c r="D32" s="3">
        <v>0.944</v>
      </c>
      <c r="E32" s="3">
        <v>1.165</v>
      </c>
      <c r="F32" s="3">
        <v>1.409</v>
      </c>
      <c r="G32" s="3">
        <v>2.235</v>
      </c>
      <c r="H32" s="3">
        <f t="shared" si="1"/>
        <v>4.47</v>
      </c>
      <c r="I32" s="3">
        <f t="shared" si="2"/>
        <v>8.94</v>
      </c>
      <c r="J32" s="3">
        <f t="shared" si="3"/>
        <v>17.88</v>
      </c>
    </row>
    <row r="33" spans="1:10" ht="12.75">
      <c r="A33" s="6">
        <v>60</v>
      </c>
      <c r="B33" s="1">
        <f t="shared" si="0"/>
        <v>0.48941799999999996</v>
      </c>
      <c r="C33" s="3">
        <v>0.87</v>
      </c>
      <c r="D33" s="3">
        <v>0.967</v>
      </c>
      <c r="E33" s="3">
        <v>1.189</v>
      </c>
      <c r="F33" s="3">
        <v>1.441</v>
      </c>
      <c r="G33" s="3">
        <v>2.287</v>
      </c>
      <c r="H33" s="3">
        <f t="shared" si="1"/>
        <v>4.574</v>
      </c>
      <c r="I33" s="3">
        <f t="shared" si="2"/>
        <v>9.148</v>
      </c>
      <c r="J33" s="3">
        <f t="shared" si="3"/>
        <v>18.296</v>
      </c>
    </row>
    <row r="34" spans="1:10" ht="12.75">
      <c r="A34" s="6">
        <v>61</v>
      </c>
      <c r="B34" s="1">
        <f t="shared" si="0"/>
        <v>0.500974</v>
      </c>
      <c r="C34" s="3">
        <v>0.888</v>
      </c>
      <c r="D34" s="3">
        <v>0.987</v>
      </c>
      <c r="E34" s="3">
        <v>1.214</v>
      </c>
      <c r="F34" s="3">
        <v>1.474</v>
      </c>
      <c r="G34" s="3">
        <v>2.341</v>
      </c>
      <c r="H34" s="3">
        <f t="shared" si="1"/>
        <v>4.682</v>
      </c>
      <c r="I34" s="3">
        <f t="shared" si="2"/>
        <v>9.364</v>
      </c>
      <c r="J34" s="3">
        <f t="shared" si="3"/>
        <v>18.728</v>
      </c>
    </row>
    <row r="35" spans="1:10" ht="12.75">
      <c r="A35" s="6">
        <v>62</v>
      </c>
      <c r="B35" s="1">
        <f aca="true" t="shared" si="4" ref="B35:B66">0.214*G35</f>
        <v>0.5129579999999999</v>
      </c>
      <c r="C35" s="3">
        <v>0.909</v>
      </c>
      <c r="D35" s="3">
        <v>1.009</v>
      </c>
      <c r="E35" s="3">
        <v>1.242</v>
      </c>
      <c r="F35" s="3">
        <v>1.508</v>
      </c>
      <c r="G35" s="3">
        <v>2.397</v>
      </c>
      <c r="H35" s="3">
        <f aca="true" t="shared" si="5" ref="H35:H66">G35*2</f>
        <v>4.794</v>
      </c>
      <c r="I35" s="3">
        <f aca="true" t="shared" si="6" ref="I35:I66">G35*4</f>
        <v>9.588</v>
      </c>
      <c r="J35" s="3">
        <f aca="true" t="shared" si="7" ref="J35:J66">G35*8</f>
        <v>19.176</v>
      </c>
    </row>
    <row r="36" spans="1:10" ht="12.75">
      <c r="A36" s="6">
        <v>63</v>
      </c>
      <c r="B36" s="1">
        <f t="shared" si="4"/>
        <v>0.52537</v>
      </c>
      <c r="C36" s="3">
        <v>0.928</v>
      </c>
      <c r="D36" s="3">
        <v>1.032</v>
      </c>
      <c r="E36" s="3">
        <v>1.269</v>
      </c>
      <c r="F36" s="3">
        <v>1.543</v>
      </c>
      <c r="G36" s="3">
        <v>2.455</v>
      </c>
      <c r="H36" s="3">
        <f t="shared" si="5"/>
        <v>4.91</v>
      </c>
      <c r="I36" s="3">
        <f t="shared" si="6"/>
        <v>9.82</v>
      </c>
      <c r="J36" s="3">
        <f t="shared" si="7"/>
        <v>19.64</v>
      </c>
    </row>
    <row r="37" spans="1:10" ht="12.75">
      <c r="A37" s="6">
        <v>64</v>
      </c>
      <c r="B37" s="1">
        <f t="shared" si="4"/>
        <v>0.538424</v>
      </c>
      <c r="C37" s="3">
        <v>0.95</v>
      </c>
      <c r="D37" s="3">
        <v>1.056</v>
      </c>
      <c r="E37" s="3">
        <v>1.299</v>
      </c>
      <c r="F37" s="3">
        <v>1.58</v>
      </c>
      <c r="G37" s="3">
        <v>2.516</v>
      </c>
      <c r="H37" s="3">
        <f t="shared" si="5"/>
        <v>5.032</v>
      </c>
      <c r="I37" s="3">
        <f t="shared" si="6"/>
        <v>10.064</v>
      </c>
      <c r="J37" s="3">
        <f t="shared" si="7"/>
        <v>20.128</v>
      </c>
    </row>
    <row r="38" spans="1:10" ht="12.75">
      <c r="A38" s="6">
        <v>65</v>
      </c>
      <c r="B38" s="1">
        <f t="shared" si="4"/>
        <v>0.55212</v>
      </c>
      <c r="C38" s="3">
        <v>0.973</v>
      </c>
      <c r="D38" s="3">
        <v>1.081</v>
      </c>
      <c r="E38" s="3">
        <v>1.331</v>
      </c>
      <c r="F38" s="3">
        <v>1.619</v>
      </c>
      <c r="G38" s="3">
        <v>2.58</v>
      </c>
      <c r="H38" s="3">
        <f t="shared" si="5"/>
        <v>5.16</v>
      </c>
      <c r="I38" s="3">
        <f t="shared" si="6"/>
        <v>10.32</v>
      </c>
      <c r="J38" s="3">
        <f t="shared" si="7"/>
        <v>20.64</v>
      </c>
    </row>
    <row r="39" spans="1:10" ht="12.75">
      <c r="A39" s="6">
        <v>66</v>
      </c>
      <c r="B39" s="1">
        <f t="shared" si="4"/>
        <v>0.566886</v>
      </c>
      <c r="C39" s="3">
        <v>0.997</v>
      </c>
      <c r="D39" s="3">
        <v>1.108</v>
      </c>
      <c r="E39" s="3">
        <v>1.364</v>
      </c>
      <c r="F39" s="3">
        <v>1.66</v>
      </c>
      <c r="G39" s="3">
        <v>2.649</v>
      </c>
      <c r="H39" s="3">
        <f t="shared" si="5"/>
        <v>5.298</v>
      </c>
      <c r="I39" s="3">
        <f t="shared" si="6"/>
        <v>10.596</v>
      </c>
      <c r="J39" s="3">
        <f t="shared" si="7"/>
        <v>21.192</v>
      </c>
    </row>
    <row r="40" spans="1:10" ht="12.75">
      <c r="A40" s="6">
        <v>67</v>
      </c>
      <c r="B40" s="1">
        <f t="shared" si="4"/>
        <v>0.581652</v>
      </c>
      <c r="C40" s="3">
        <v>1.022</v>
      </c>
      <c r="D40" s="3">
        <v>1.135</v>
      </c>
      <c r="E40" s="3">
        <v>1.398</v>
      </c>
      <c r="F40" s="3">
        <v>1.703</v>
      </c>
      <c r="G40" s="3">
        <v>2.718</v>
      </c>
      <c r="H40" s="3">
        <f t="shared" si="5"/>
        <v>5.436</v>
      </c>
      <c r="I40" s="3">
        <f t="shared" si="6"/>
        <v>10.872</v>
      </c>
      <c r="J40" s="3">
        <f t="shared" si="7"/>
        <v>21.744</v>
      </c>
    </row>
    <row r="41" spans="1:10" ht="12.75">
      <c r="A41" s="6">
        <v>68</v>
      </c>
      <c r="B41" s="1">
        <f t="shared" si="4"/>
        <v>0.597274</v>
      </c>
      <c r="C41" s="3">
        <v>1.048</v>
      </c>
      <c r="D41" s="3">
        <v>1.164</v>
      </c>
      <c r="E41" s="3">
        <v>1.433</v>
      </c>
      <c r="F41" s="3">
        <v>1.747</v>
      </c>
      <c r="G41" s="3">
        <v>2.791</v>
      </c>
      <c r="H41" s="3">
        <f t="shared" si="5"/>
        <v>5.582</v>
      </c>
      <c r="I41" s="3">
        <f t="shared" si="6"/>
        <v>11.164</v>
      </c>
      <c r="J41" s="3">
        <f t="shared" si="7"/>
        <v>22.328</v>
      </c>
    </row>
    <row r="42" spans="1:10" ht="12.75">
      <c r="A42" s="6">
        <v>69</v>
      </c>
      <c r="B42" s="1">
        <f t="shared" si="4"/>
        <v>0.613324</v>
      </c>
      <c r="C42" s="3">
        <v>1.075</v>
      </c>
      <c r="D42" s="3">
        <v>1.194</v>
      </c>
      <c r="E42" s="3">
        <v>1.47</v>
      </c>
      <c r="F42" s="3">
        <v>1.793</v>
      </c>
      <c r="G42" s="3">
        <v>2.866</v>
      </c>
      <c r="H42" s="3">
        <f t="shared" si="5"/>
        <v>5.732</v>
      </c>
      <c r="I42" s="3">
        <f t="shared" si="6"/>
        <v>11.464</v>
      </c>
      <c r="J42" s="3">
        <f t="shared" si="7"/>
        <v>22.928</v>
      </c>
    </row>
    <row r="43" spans="1:10" ht="12.75">
      <c r="A43" s="6">
        <v>70</v>
      </c>
      <c r="B43" s="1">
        <f t="shared" si="4"/>
        <v>0.630016</v>
      </c>
      <c r="C43" s="3">
        <v>1.102</v>
      </c>
      <c r="D43" s="3">
        <v>1.224</v>
      </c>
      <c r="E43" s="3">
        <v>1.507</v>
      </c>
      <c r="F43" s="3">
        <v>1.84</v>
      </c>
      <c r="G43" s="3">
        <v>2.944</v>
      </c>
      <c r="H43" s="3">
        <f t="shared" si="5"/>
        <v>5.888</v>
      </c>
      <c r="I43" s="3">
        <f t="shared" si="6"/>
        <v>11.776</v>
      </c>
      <c r="J43" s="3">
        <f t="shared" si="7"/>
        <v>23.552</v>
      </c>
    </row>
    <row r="44" spans="1:10" ht="12.75">
      <c r="A44" s="6">
        <v>71</v>
      </c>
      <c r="B44" s="1">
        <f t="shared" si="4"/>
        <v>0.6475639999999999</v>
      </c>
      <c r="C44" s="3">
        <v>1.13</v>
      </c>
      <c r="D44" s="3">
        <v>1.256</v>
      </c>
      <c r="E44" s="3">
        <v>1.547</v>
      </c>
      <c r="F44" s="3">
        <v>1.89</v>
      </c>
      <c r="G44" s="3">
        <v>3.026</v>
      </c>
      <c r="H44" s="3">
        <f t="shared" si="5"/>
        <v>6.052</v>
      </c>
      <c r="I44" s="3">
        <f t="shared" si="6"/>
        <v>12.104</v>
      </c>
      <c r="J44" s="3">
        <f t="shared" si="7"/>
        <v>24.208</v>
      </c>
    </row>
    <row r="45" spans="1:10" ht="12.75">
      <c r="A45" s="6">
        <v>72</v>
      </c>
      <c r="B45" s="1">
        <f t="shared" si="4"/>
        <v>0.665968</v>
      </c>
      <c r="C45" s="3">
        <v>1.16</v>
      </c>
      <c r="D45" s="3">
        <v>1.289</v>
      </c>
      <c r="E45" s="3">
        <v>1.588</v>
      </c>
      <c r="F45" s="3">
        <v>1.943</v>
      </c>
      <c r="G45" s="3">
        <v>3.112</v>
      </c>
      <c r="H45" s="3">
        <f t="shared" si="5"/>
        <v>6.224</v>
      </c>
      <c r="I45" s="3">
        <f t="shared" si="6"/>
        <v>12.448</v>
      </c>
      <c r="J45" s="3">
        <f t="shared" si="7"/>
        <v>24.896</v>
      </c>
    </row>
    <row r="46" spans="1:10" ht="12.75">
      <c r="A46" s="6">
        <v>73</v>
      </c>
      <c r="B46" s="1">
        <f t="shared" si="4"/>
        <v>0.685228</v>
      </c>
      <c r="C46" s="3">
        <v>1.192</v>
      </c>
      <c r="D46" s="3">
        <v>1.324</v>
      </c>
      <c r="E46" s="3">
        <v>1.632</v>
      </c>
      <c r="F46" s="3">
        <v>1.998</v>
      </c>
      <c r="G46" s="3">
        <v>3.202</v>
      </c>
      <c r="H46" s="3">
        <f t="shared" si="5"/>
        <v>6.404</v>
      </c>
      <c r="I46" s="3">
        <f t="shared" si="6"/>
        <v>12.808</v>
      </c>
      <c r="J46" s="3">
        <f t="shared" si="7"/>
        <v>25.616</v>
      </c>
    </row>
    <row r="47" spans="1:10" ht="12.75">
      <c r="A47" s="6">
        <v>74</v>
      </c>
      <c r="B47" s="1">
        <f t="shared" si="4"/>
        <v>0.705558</v>
      </c>
      <c r="C47" s="3">
        <v>1.226</v>
      </c>
      <c r="D47" s="3">
        <v>1.362</v>
      </c>
      <c r="E47" s="3">
        <v>1.679</v>
      </c>
      <c r="F47" s="3">
        <v>2.055</v>
      </c>
      <c r="G47" s="3">
        <v>3.297</v>
      </c>
      <c r="H47" s="3">
        <f t="shared" si="5"/>
        <v>6.594</v>
      </c>
      <c r="I47" s="3">
        <f t="shared" si="6"/>
        <v>13.188</v>
      </c>
      <c r="J47" s="3">
        <f t="shared" si="7"/>
        <v>26.376</v>
      </c>
    </row>
    <row r="48" spans="1:10" ht="12.75">
      <c r="A48" s="6">
        <v>75</v>
      </c>
      <c r="B48" s="1">
        <f t="shared" si="4"/>
        <v>0.726958</v>
      </c>
      <c r="C48" s="3">
        <v>1.261</v>
      </c>
      <c r="D48" s="3">
        <v>1.401</v>
      </c>
      <c r="E48" s="3">
        <v>1.727</v>
      </c>
      <c r="F48" s="3">
        <v>2.115</v>
      </c>
      <c r="G48" s="3">
        <v>3.397</v>
      </c>
      <c r="H48" s="3">
        <f t="shared" si="5"/>
        <v>6.794</v>
      </c>
      <c r="I48" s="3">
        <f t="shared" si="6"/>
        <v>13.588</v>
      </c>
      <c r="J48" s="3">
        <f t="shared" si="7"/>
        <v>27.176</v>
      </c>
    </row>
    <row r="49" spans="1:10" ht="12.75">
      <c r="A49" s="6">
        <v>76</v>
      </c>
      <c r="B49" s="1">
        <f t="shared" si="4"/>
        <v>0.749</v>
      </c>
      <c r="C49" s="3">
        <v>1.298</v>
      </c>
      <c r="D49" s="3">
        <v>1.442</v>
      </c>
      <c r="E49" s="3">
        <v>1.778</v>
      </c>
      <c r="F49" s="3">
        <v>2.178</v>
      </c>
      <c r="G49" s="3">
        <v>3.5</v>
      </c>
      <c r="H49" s="3">
        <f t="shared" si="5"/>
        <v>7</v>
      </c>
      <c r="I49" s="3">
        <f t="shared" si="6"/>
        <v>14</v>
      </c>
      <c r="J49" s="3">
        <f t="shared" si="7"/>
        <v>28</v>
      </c>
    </row>
    <row r="50" spans="1:10" ht="12.75">
      <c r="A50" s="6">
        <v>77</v>
      </c>
      <c r="B50" s="1">
        <f t="shared" si="4"/>
        <v>0.772112</v>
      </c>
      <c r="C50" s="3">
        <v>1.336</v>
      </c>
      <c r="D50" s="3">
        <v>1.484</v>
      </c>
      <c r="E50" s="3">
        <v>1.83</v>
      </c>
      <c r="F50" s="3">
        <v>2.244</v>
      </c>
      <c r="G50" s="3">
        <v>3.608</v>
      </c>
      <c r="H50" s="3">
        <f t="shared" si="5"/>
        <v>7.216</v>
      </c>
      <c r="I50" s="3">
        <f t="shared" si="6"/>
        <v>14.432</v>
      </c>
      <c r="J50" s="3">
        <f t="shared" si="7"/>
        <v>28.864</v>
      </c>
    </row>
    <row r="51" spans="1:10" ht="12.75">
      <c r="A51" s="6">
        <v>78</v>
      </c>
      <c r="B51" s="1">
        <f t="shared" si="4"/>
        <v>0.796508</v>
      </c>
      <c r="C51" s="3">
        <v>1.375</v>
      </c>
      <c r="D51" s="3">
        <v>1.528</v>
      </c>
      <c r="E51" s="3">
        <v>1.885</v>
      </c>
      <c r="F51" s="3">
        <v>2.313</v>
      </c>
      <c r="G51" s="3">
        <v>3.722</v>
      </c>
      <c r="H51" s="3">
        <f t="shared" si="5"/>
        <v>7.444</v>
      </c>
      <c r="I51" s="3">
        <f t="shared" si="6"/>
        <v>14.888</v>
      </c>
      <c r="J51" s="3">
        <f t="shared" si="7"/>
        <v>29.776</v>
      </c>
    </row>
    <row r="52" spans="1:10" ht="12.75">
      <c r="A52" s="6">
        <v>79</v>
      </c>
      <c r="B52" s="1">
        <f t="shared" si="4"/>
        <v>0.821974</v>
      </c>
      <c r="C52" s="3">
        <v>1.417</v>
      </c>
      <c r="D52" s="3">
        <v>1.574</v>
      </c>
      <c r="E52" s="3">
        <v>1.943</v>
      </c>
      <c r="F52" s="3">
        <v>2.385</v>
      </c>
      <c r="G52" s="3">
        <v>3.841</v>
      </c>
      <c r="H52" s="3">
        <f t="shared" si="5"/>
        <v>7.682</v>
      </c>
      <c r="I52" s="3">
        <f t="shared" si="6"/>
        <v>15.364</v>
      </c>
      <c r="J52" s="3">
        <f t="shared" si="7"/>
        <v>30.728</v>
      </c>
    </row>
    <row r="53" spans="1:10" ht="12.75">
      <c r="A53" s="6">
        <v>80</v>
      </c>
      <c r="B53" s="1">
        <f t="shared" si="4"/>
        <v>0.848724</v>
      </c>
      <c r="C53" s="3">
        <v>1.46</v>
      </c>
      <c r="D53" s="3">
        <v>1.622</v>
      </c>
      <c r="E53" s="3">
        <v>2.002</v>
      </c>
      <c r="F53" s="3">
        <v>2.459</v>
      </c>
      <c r="G53" s="3">
        <v>3.966</v>
      </c>
      <c r="H53" s="3">
        <f t="shared" si="5"/>
        <v>7.932</v>
      </c>
      <c r="I53" s="3">
        <f t="shared" si="6"/>
        <v>15.864</v>
      </c>
      <c r="J53" s="3">
        <f t="shared" si="7"/>
        <v>31.728</v>
      </c>
    </row>
    <row r="54" spans="1:10" ht="12.75">
      <c r="A54" s="6">
        <v>81</v>
      </c>
      <c r="B54" s="1">
        <f t="shared" si="4"/>
        <v>0.876758</v>
      </c>
      <c r="C54" s="3">
        <v>1.506</v>
      </c>
      <c r="D54" s="3">
        <v>1.673</v>
      </c>
      <c r="E54" s="3">
        <v>2.065</v>
      </c>
      <c r="F54" s="3">
        <v>2.537</v>
      </c>
      <c r="G54" s="3">
        <v>4.097</v>
      </c>
      <c r="H54" s="3">
        <f t="shared" si="5"/>
        <v>8.194</v>
      </c>
      <c r="I54" s="3">
        <f t="shared" si="6"/>
        <v>16.388</v>
      </c>
      <c r="J54" s="3">
        <f t="shared" si="7"/>
        <v>32.776</v>
      </c>
    </row>
    <row r="55" spans="1:10" ht="12.75">
      <c r="A55" s="6">
        <v>82</v>
      </c>
      <c r="B55" s="1">
        <f t="shared" si="4"/>
        <v>0.906076</v>
      </c>
      <c r="C55" s="3">
        <v>1.553</v>
      </c>
      <c r="D55" s="3">
        <v>1.726</v>
      </c>
      <c r="E55" s="3">
        <v>2.131</v>
      </c>
      <c r="F55" s="3">
        <v>2.619</v>
      </c>
      <c r="G55" s="3">
        <v>4.234</v>
      </c>
      <c r="H55" s="3">
        <f t="shared" si="5"/>
        <v>8.468</v>
      </c>
      <c r="I55" s="3">
        <f t="shared" si="6"/>
        <v>16.936</v>
      </c>
      <c r="J55" s="3">
        <f t="shared" si="7"/>
        <v>33.872</v>
      </c>
    </row>
    <row r="56" spans="1:10" ht="12.75">
      <c r="A56" s="6">
        <v>83</v>
      </c>
      <c r="B56" s="1">
        <f t="shared" si="4"/>
        <v>0.9366779999999999</v>
      </c>
      <c r="C56" s="3">
        <v>1.603</v>
      </c>
      <c r="D56" s="3">
        <v>1.781</v>
      </c>
      <c r="E56" s="3">
        <v>2.2</v>
      </c>
      <c r="F56" s="3">
        <v>2.706</v>
      </c>
      <c r="G56" s="3">
        <v>4.377</v>
      </c>
      <c r="H56" s="3">
        <f t="shared" si="5"/>
        <v>8.754</v>
      </c>
      <c r="I56" s="3">
        <f t="shared" si="6"/>
        <v>17.508</v>
      </c>
      <c r="J56" s="3">
        <f t="shared" si="7"/>
        <v>35.016</v>
      </c>
    </row>
    <row r="57" spans="1:10" ht="12.75">
      <c r="A57" s="6">
        <v>84</v>
      </c>
      <c r="B57" s="1">
        <f t="shared" si="4"/>
        <v>0.968778</v>
      </c>
      <c r="C57" s="3">
        <v>1.655</v>
      </c>
      <c r="D57" s="3">
        <v>1.839</v>
      </c>
      <c r="E57" s="3">
        <v>2.272</v>
      </c>
      <c r="F57" s="3">
        <v>2.797</v>
      </c>
      <c r="G57" s="3">
        <v>4.527</v>
      </c>
      <c r="H57" s="3">
        <f t="shared" si="5"/>
        <v>9.054</v>
      </c>
      <c r="I57" s="3">
        <f t="shared" si="6"/>
        <v>18.108</v>
      </c>
      <c r="J57" s="3">
        <f t="shared" si="7"/>
        <v>36.216</v>
      </c>
    </row>
    <row r="58" spans="1:10" ht="12.75">
      <c r="A58" s="6">
        <v>85</v>
      </c>
      <c r="B58" s="1">
        <f t="shared" si="4"/>
        <v>1.002376</v>
      </c>
      <c r="C58" s="3">
        <v>1.711</v>
      </c>
      <c r="D58" s="3">
        <v>1.901</v>
      </c>
      <c r="E58" s="3">
        <v>2.346</v>
      </c>
      <c r="F58" s="3">
        <v>2.893</v>
      </c>
      <c r="G58" s="3">
        <v>4.684</v>
      </c>
      <c r="H58" s="3">
        <f t="shared" si="5"/>
        <v>9.368</v>
      </c>
      <c r="I58" s="3">
        <f t="shared" si="6"/>
        <v>18.736</v>
      </c>
      <c r="J58" s="3">
        <f t="shared" si="7"/>
        <v>37.472</v>
      </c>
    </row>
    <row r="59" spans="1:10" ht="12.75">
      <c r="A59" s="6">
        <v>86</v>
      </c>
      <c r="B59" s="1">
        <f t="shared" si="4"/>
        <v>1.037686</v>
      </c>
      <c r="C59" s="3">
        <v>1.769</v>
      </c>
      <c r="D59" s="3">
        <v>1.966</v>
      </c>
      <c r="E59" s="3">
        <v>2.424</v>
      </c>
      <c r="F59" s="3">
        <v>2.993</v>
      </c>
      <c r="G59" s="3">
        <v>4.849</v>
      </c>
      <c r="H59" s="3">
        <f t="shared" si="5"/>
        <v>9.698</v>
      </c>
      <c r="I59" s="3">
        <f t="shared" si="6"/>
        <v>19.396</v>
      </c>
      <c r="J59" s="3">
        <f t="shared" si="7"/>
        <v>38.792</v>
      </c>
    </row>
    <row r="60" spans="1:10" ht="12.75">
      <c r="A60" s="6">
        <v>87</v>
      </c>
      <c r="B60" s="1">
        <f t="shared" si="4"/>
        <v>1.074708</v>
      </c>
      <c r="C60" s="3">
        <v>1.83</v>
      </c>
      <c r="D60" s="3">
        <v>2.033</v>
      </c>
      <c r="E60" s="3">
        <v>2.507</v>
      </c>
      <c r="F60" s="3">
        <v>3.098</v>
      </c>
      <c r="G60" s="3">
        <v>5.022</v>
      </c>
      <c r="H60" s="3">
        <f t="shared" si="5"/>
        <v>10.044</v>
      </c>
      <c r="I60" s="3">
        <f t="shared" si="6"/>
        <v>20.088</v>
      </c>
      <c r="J60" s="3">
        <f t="shared" si="7"/>
        <v>40.176</v>
      </c>
    </row>
    <row r="61" spans="1:10" ht="12.75">
      <c r="A61" s="6">
        <v>88</v>
      </c>
      <c r="B61" s="1">
        <f t="shared" si="4"/>
        <v>1.113656</v>
      </c>
      <c r="C61" s="3">
        <v>1.893</v>
      </c>
      <c r="D61" s="3">
        <v>2.103</v>
      </c>
      <c r="E61" s="3">
        <v>2.594</v>
      </c>
      <c r="F61" s="3">
        <v>3.207</v>
      </c>
      <c r="G61" s="3">
        <v>5.204</v>
      </c>
      <c r="H61" s="3">
        <f t="shared" si="5"/>
        <v>10.408</v>
      </c>
      <c r="I61" s="3">
        <f t="shared" si="6"/>
        <v>20.816</v>
      </c>
      <c r="J61" s="3">
        <f t="shared" si="7"/>
        <v>41.632</v>
      </c>
    </row>
    <row r="62" spans="1:10" ht="12.75">
      <c r="A62" s="6">
        <v>89</v>
      </c>
      <c r="B62" s="1">
        <f t="shared" si="4"/>
        <v>1.154744</v>
      </c>
      <c r="C62" s="3">
        <v>1.959</v>
      </c>
      <c r="D62" s="3">
        <v>2.177</v>
      </c>
      <c r="E62" s="3">
        <v>2.686</v>
      </c>
      <c r="F62" s="3">
        <v>3.322</v>
      </c>
      <c r="G62" s="3">
        <v>5.396</v>
      </c>
      <c r="H62" s="3">
        <f t="shared" si="5"/>
        <v>10.792</v>
      </c>
      <c r="I62" s="3">
        <f t="shared" si="6"/>
        <v>21.584</v>
      </c>
      <c r="J62" s="3">
        <f t="shared" si="7"/>
        <v>43.168</v>
      </c>
    </row>
    <row r="63" spans="1:10" ht="12.75">
      <c r="A63" s="6">
        <v>90</v>
      </c>
      <c r="B63" s="1">
        <f t="shared" si="4"/>
        <v>1.1984</v>
      </c>
      <c r="C63" s="3">
        <v>2.029</v>
      </c>
      <c r="D63" s="3">
        <v>2.254</v>
      </c>
      <c r="E63" s="3">
        <v>2.784</v>
      </c>
      <c r="F63" s="3">
        <v>3.444</v>
      </c>
      <c r="G63" s="3">
        <v>5.6</v>
      </c>
      <c r="H63" s="3">
        <f t="shared" si="5"/>
        <v>11.2</v>
      </c>
      <c r="I63" s="3">
        <f t="shared" si="6"/>
        <v>22.4</v>
      </c>
      <c r="J63" s="3">
        <f t="shared" si="7"/>
        <v>44.8</v>
      </c>
    </row>
    <row r="64" spans="1:10" ht="12.75">
      <c r="A64" s="6">
        <v>91</v>
      </c>
      <c r="B64" s="1">
        <f t="shared" si="4"/>
        <v>1.24441</v>
      </c>
      <c r="C64" s="3">
        <v>2.101</v>
      </c>
      <c r="D64" s="3">
        <v>2.334</v>
      </c>
      <c r="E64" s="3">
        <v>2.886</v>
      </c>
      <c r="F64" s="3">
        <v>3.571</v>
      </c>
      <c r="G64" s="3">
        <v>5.815</v>
      </c>
      <c r="H64" s="3">
        <f t="shared" si="5"/>
        <v>11.63</v>
      </c>
      <c r="I64" s="3">
        <f t="shared" si="6"/>
        <v>23.26</v>
      </c>
      <c r="J64" s="3">
        <f t="shared" si="7"/>
        <v>46.52</v>
      </c>
    </row>
    <row r="65" spans="1:10" ht="12.75">
      <c r="A65" s="6">
        <v>92</v>
      </c>
      <c r="B65" s="1">
        <f t="shared" si="4"/>
        <v>1.292988</v>
      </c>
      <c r="C65" s="3">
        <v>2.178</v>
      </c>
      <c r="D65" s="3">
        <v>2.42</v>
      </c>
      <c r="E65" s="3">
        <v>2.993</v>
      </c>
      <c r="F65" s="3">
        <v>3.705</v>
      </c>
      <c r="G65" s="3">
        <v>6.042</v>
      </c>
      <c r="H65" s="3">
        <f t="shared" si="5"/>
        <v>12.084</v>
      </c>
      <c r="I65" s="3">
        <f t="shared" si="6"/>
        <v>24.168</v>
      </c>
      <c r="J65" s="3">
        <f t="shared" si="7"/>
        <v>48.336</v>
      </c>
    </row>
    <row r="66" spans="1:10" ht="12.75">
      <c r="A66" s="6">
        <v>93</v>
      </c>
      <c r="B66" s="1">
        <f t="shared" si="4"/>
        <v>1.344134</v>
      </c>
      <c r="C66" s="3">
        <v>2.259</v>
      </c>
      <c r="D66" s="3">
        <v>2.51</v>
      </c>
      <c r="E66" s="3">
        <v>3.104</v>
      </c>
      <c r="F66" s="3">
        <v>3.846</v>
      </c>
      <c r="G66" s="3">
        <v>6.281</v>
      </c>
      <c r="H66" s="3">
        <f t="shared" si="5"/>
        <v>12.562</v>
      </c>
      <c r="I66" s="3">
        <f t="shared" si="6"/>
        <v>25.124</v>
      </c>
      <c r="J66" s="3">
        <f t="shared" si="7"/>
        <v>50.248</v>
      </c>
    </row>
    <row r="67" spans="1:10" ht="12.75">
      <c r="A67" s="6">
        <v>94</v>
      </c>
      <c r="B67" s="1">
        <f aca="true" t="shared" si="8" ref="B67:B73">0.214*G67</f>
        <v>1.397848</v>
      </c>
      <c r="C67" s="3">
        <v>2.344</v>
      </c>
      <c r="D67" s="3">
        <v>2.605</v>
      </c>
      <c r="E67" s="3">
        <v>3.221</v>
      </c>
      <c r="F67" s="3">
        <v>3.994</v>
      </c>
      <c r="G67" s="3">
        <v>6.532</v>
      </c>
      <c r="H67" s="3">
        <f aca="true" t="shared" si="9" ref="H67:H73">G67*2</f>
        <v>13.064</v>
      </c>
      <c r="I67" s="3">
        <f aca="true" t="shared" si="10" ref="I67:I73">G67*4</f>
        <v>26.128</v>
      </c>
      <c r="J67" s="3">
        <f aca="true" t="shared" si="11" ref="J67:J73">G67*8</f>
        <v>52.256</v>
      </c>
    </row>
    <row r="68" spans="1:13" ht="12.75">
      <c r="A68" s="6">
        <v>95</v>
      </c>
      <c r="B68" s="1">
        <f t="shared" si="8"/>
        <v>1.453916</v>
      </c>
      <c r="C68" s="3">
        <v>2.434</v>
      </c>
      <c r="D68" s="3">
        <v>2.704</v>
      </c>
      <c r="E68" s="3">
        <v>3.343</v>
      </c>
      <c r="F68" s="3">
        <v>4.149</v>
      </c>
      <c r="G68" s="3">
        <v>6.794</v>
      </c>
      <c r="H68" s="3">
        <f t="shared" si="9"/>
        <v>13.588</v>
      </c>
      <c r="I68" s="3">
        <f t="shared" si="10"/>
        <v>27.176</v>
      </c>
      <c r="J68" s="3">
        <f t="shared" si="11"/>
        <v>54.352</v>
      </c>
      <c r="L68" s="7" t="s">
        <v>1</v>
      </c>
      <c r="M68" s="7" t="s">
        <v>2</v>
      </c>
    </row>
    <row r="69" spans="1:13" ht="12.75">
      <c r="A69" s="6">
        <v>96</v>
      </c>
      <c r="B69" s="1">
        <f t="shared" si="8"/>
        <v>1.512338</v>
      </c>
      <c r="C69" s="3">
        <v>2.527</v>
      </c>
      <c r="D69" s="3">
        <v>2.808</v>
      </c>
      <c r="E69" s="3">
        <v>3.469</v>
      </c>
      <c r="F69" s="3">
        <v>4.312</v>
      </c>
      <c r="G69" s="3">
        <v>7.067</v>
      </c>
      <c r="H69" s="3">
        <f t="shared" si="9"/>
        <v>14.134</v>
      </c>
      <c r="I69" s="3">
        <f t="shared" si="10"/>
        <v>28.268</v>
      </c>
      <c r="J69" s="3">
        <f t="shared" si="11"/>
        <v>56.536</v>
      </c>
      <c r="L69" s="6">
        <v>56</v>
      </c>
      <c r="M69" s="7">
        <v>1</v>
      </c>
    </row>
    <row r="70" spans="1:13" ht="12.75">
      <c r="A70" s="6">
        <v>97</v>
      </c>
      <c r="B70" s="1">
        <f t="shared" si="8"/>
        <v>1.573542</v>
      </c>
      <c r="C70" s="3">
        <v>2.626</v>
      </c>
      <c r="D70" s="3">
        <v>2.918</v>
      </c>
      <c r="E70" s="3">
        <v>3.604</v>
      </c>
      <c r="F70" s="3">
        <v>4.483</v>
      </c>
      <c r="G70" s="3">
        <v>7.353</v>
      </c>
      <c r="H70" s="3">
        <f t="shared" si="9"/>
        <v>14.706</v>
      </c>
      <c r="I70" s="3">
        <f t="shared" si="10"/>
        <v>29.412</v>
      </c>
      <c r="J70" s="3">
        <f t="shared" si="11"/>
        <v>58.824</v>
      </c>
      <c r="L70" s="6">
        <v>35</v>
      </c>
      <c r="M70" s="7">
        <v>0.625</v>
      </c>
    </row>
    <row r="71" spans="1:13" ht="12.75">
      <c r="A71" s="6">
        <v>98</v>
      </c>
      <c r="B71" s="1">
        <f t="shared" si="8"/>
        <v>1.637528</v>
      </c>
      <c r="C71" s="3">
        <v>2.739</v>
      </c>
      <c r="D71" s="3">
        <v>3.034</v>
      </c>
      <c r="E71" s="3">
        <v>3.746</v>
      </c>
      <c r="F71" s="3">
        <v>4.664</v>
      </c>
      <c r="G71" s="3">
        <v>7.652</v>
      </c>
      <c r="H71" s="3">
        <f t="shared" si="9"/>
        <v>15.304</v>
      </c>
      <c r="I71" s="3">
        <f t="shared" si="10"/>
        <v>30.608</v>
      </c>
      <c r="J71" s="3">
        <f t="shared" si="11"/>
        <v>61.216</v>
      </c>
      <c r="L71" s="6">
        <v>25</v>
      </c>
      <c r="M71" s="7">
        <v>0.514</v>
      </c>
    </row>
    <row r="72" spans="1:13" ht="12.75">
      <c r="A72" s="6">
        <v>99</v>
      </c>
      <c r="B72" s="1">
        <f t="shared" si="8"/>
        <v>1.704724</v>
      </c>
      <c r="C72" s="3">
        <v>2.84</v>
      </c>
      <c r="D72" s="3">
        <v>3.156</v>
      </c>
      <c r="E72" s="3">
        <v>3.895</v>
      </c>
      <c r="F72" s="3">
        <v>4.856</v>
      </c>
      <c r="G72" s="3">
        <v>7.966</v>
      </c>
      <c r="H72" s="3">
        <f t="shared" si="9"/>
        <v>15.932</v>
      </c>
      <c r="I72" s="3">
        <f t="shared" si="10"/>
        <v>31.864</v>
      </c>
      <c r="J72" s="3">
        <f t="shared" si="11"/>
        <v>63.728</v>
      </c>
      <c r="L72" s="6">
        <v>20</v>
      </c>
      <c r="M72" s="7">
        <v>0.408</v>
      </c>
    </row>
    <row r="73" spans="1:13" ht="12.75">
      <c r="A73" s="6">
        <v>100</v>
      </c>
      <c r="B73" s="1">
        <f t="shared" si="8"/>
        <v>1.7751299999999999</v>
      </c>
      <c r="C73" s="3">
        <v>2.956</v>
      </c>
      <c r="D73" s="3">
        <v>3.284</v>
      </c>
      <c r="E73" s="3">
        <v>4.063</v>
      </c>
      <c r="F73" s="3">
        <v>5.06</v>
      </c>
      <c r="G73" s="3">
        <v>8.295</v>
      </c>
      <c r="H73" s="3">
        <f t="shared" si="9"/>
        <v>16.59</v>
      </c>
      <c r="I73" s="3">
        <f t="shared" si="10"/>
        <v>33.18</v>
      </c>
      <c r="J73" s="3">
        <f t="shared" si="11"/>
        <v>66.36</v>
      </c>
      <c r="L73" s="6">
        <v>16</v>
      </c>
      <c r="M73" s="7">
        <v>0.361</v>
      </c>
    </row>
    <row r="74" spans="12:13" ht="12.75">
      <c r="L74" s="6">
        <v>12</v>
      </c>
      <c r="M74" s="7">
        <v>0.214</v>
      </c>
    </row>
  </sheetData>
  <printOptions horizontalCentered="1" verticalCentered="1"/>
  <pageMargins left="0.25" right="0.25" top="0.25" bottom="0.25" header="0" footer="0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Parker Hannifin - Gas Turbine Fuel Systems Divison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rh29611</dc:creator>
  <cp:keywords/>
  <dc:description/>
  <cp:lastModifiedBy>Tim Edwards</cp:lastModifiedBy>
  <cp:lastPrinted>2005-03-08T02:52:20Z</cp:lastPrinted>
  <dcterms:created xsi:type="dcterms:W3CDTF">2001-09-05T14:01:42Z</dcterms:created>
  <dcterms:modified xsi:type="dcterms:W3CDTF">2005-03-09T02:30:39Z</dcterms:modified>
  <cp:category/>
  <cp:version/>
  <cp:contentType/>
  <cp:contentStatus/>
</cp:coreProperties>
</file>