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definedNames/>
  <calcPr fullCalcOnLoad="1"/>
</workbook>
</file>

<file path=xl/sharedStrings.xml><?xml version="1.0" encoding="utf-8"?>
<sst xmlns="http://schemas.openxmlformats.org/spreadsheetml/2006/main" count="218" uniqueCount="113">
  <si>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</si>
  <si>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</si>
  <si>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</si>
  <si>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</si>
  <si>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</si>
  <si>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</si>
  <si>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</si>
  <si>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</si>
  <si>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</si>
  <si>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</si>
  <si>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</si>
  <si>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</si>
  <si>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</si>
  <si>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</si>
  <si>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</si>
  <si>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</si>
  <si>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</si>
  <si>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</si>
  <si>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</si>
  <si>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</si>
  <si>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</si>
  <si>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</si>
  <si>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</si>
  <si>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</si>
  <si>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</si>
  <si>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</si>
  <si>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</si>
  <si>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</si>
  <si>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</si>
  <si>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</si>
  <si>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</si>
  <si>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</si>
  <si>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</si>
  <si>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</si>
  <si>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</si>
  <si>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Ultra-Weight Pentathlon Scoring Spreadsheet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</si>
  <si>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</si>
  <si>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</si>
  <si>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</si>
  <si>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</si>
  <si>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</si>
  <si>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</si>
  <si>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</si>
  <si>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</si>
  <si>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Jeff</t>
  </si>
  <si>
    <t>Crothers</t>
  </si>
  <si>
    <t>Jim</t>
  </si>
  <si>
    <t>Wetenhall</t>
  </si>
  <si>
    <t>O'Neil</t>
  </si>
  <si>
    <t>Mark</t>
  </si>
  <si>
    <t>Neal</t>
  </si>
  <si>
    <t>Richard</t>
  </si>
  <si>
    <t>Watson</t>
  </si>
  <si>
    <t>Howie</t>
  </si>
  <si>
    <t>Kellogg</t>
  </si>
  <si>
    <t>Bob</t>
  </si>
  <si>
    <t>Sager</t>
  </si>
  <si>
    <t>Todd</t>
  </si>
  <si>
    <t>Taylor</t>
  </si>
  <si>
    <t>George</t>
  </si>
  <si>
    <t>Mathews</t>
  </si>
  <si>
    <t>Cahners</t>
  </si>
  <si>
    <t>White</t>
  </si>
  <si>
    <t>Jack</t>
  </si>
  <si>
    <t>Kuhns</t>
  </si>
  <si>
    <t>Robin</t>
  </si>
  <si>
    <t>Herron</t>
  </si>
  <si>
    <t>Lawson</t>
  </si>
  <si>
    <t>Vern</t>
  </si>
  <si>
    <t>Spencer</t>
  </si>
  <si>
    <t>Ward</t>
  </si>
  <si>
    <t>Hitchman</t>
  </si>
  <si>
    <t>Mike</t>
  </si>
  <si>
    <t>Devlin</t>
  </si>
  <si>
    <t>Pay</t>
  </si>
  <si>
    <t>Carstensen</t>
  </si>
  <si>
    <t>Doug</t>
  </si>
  <si>
    <t>Tomlinson</t>
  </si>
  <si>
    <t>Tom</t>
  </si>
  <si>
    <t>Allison</t>
  </si>
  <si>
    <t>Jerry</t>
  </si>
  <si>
    <t>Wojcik</t>
  </si>
  <si>
    <t>Harvey</t>
  </si>
  <si>
    <t>Lewellen</t>
  </si>
  <si>
    <t>Morrill</t>
  </si>
  <si>
    <t>Ken</t>
  </si>
  <si>
    <t>Weinbel</t>
  </si>
  <si>
    <t>Vince</t>
  </si>
  <si>
    <t>Sempronio</t>
  </si>
  <si>
    <t>Horsley</t>
  </si>
  <si>
    <t>Leon</t>
  </si>
  <si>
    <t>Joslin</t>
  </si>
  <si>
    <t>F</t>
  </si>
  <si>
    <t>Laurie</t>
  </si>
  <si>
    <t>Jinkins</t>
  </si>
  <si>
    <t>Carla J</t>
  </si>
  <si>
    <t>Edman-Surina</t>
  </si>
  <si>
    <t>Carol</t>
  </si>
  <si>
    <t>Finsrud</t>
  </si>
  <si>
    <t>Kathy</t>
  </si>
  <si>
    <t>Joyce</t>
  </si>
  <si>
    <t>Judy</t>
  </si>
  <si>
    <t>Georgia</t>
  </si>
  <si>
    <t>Cutler</t>
  </si>
  <si>
    <t>AZ</t>
  </si>
  <si>
    <t>OH</t>
  </si>
  <si>
    <t>MI</t>
  </si>
  <si>
    <t>WA</t>
  </si>
  <si>
    <t>MT</t>
  </si>
  <si>
    <t>OR</t>
  </si>
  <si>
    <t>FL</t>
  </si>
  <si>
    <t>CO</t>
  </si>
  <si>
    <t>TX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</si>
</sst>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4377954"/>
        <c:axId val="39401587"/>
      </c:scatterChart>
      <c:valAx>
        <c:axId val="437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01587"/>
        <c:crosses val="autoZero"/>
        <c:crossBetween val="midCat"/>
        <c:dispUnits/>
      </c:valAx>
      <c:valAx>
        <c:axId val="39401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7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1"/>
  <sheetViews>
    <sheetView tabSelected="1" zoomScale="98" zoomScaleNormal="98" workbookViewId="0" topLeftCell="A43">
      <pane ySplit="525" topLeftCell="BM4" activePane="bottomLeft" state="split"/>
      <selection pane="topLeft" activeCell="Z43" sqref="Z1:Z16384"/>
      <selection pane="bottomLeft" activeCell="X42" sqref="X42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8.7109375" style="0" customWidth="1"/>
    <col min="25" max="25" width="15.7109375" style="0" customWidth="1"/>
    <col min="26" max="26" width="5.421875" style="12" customWidth="1"/>
  </cols>
  <sheetData>
    <row r="1" spans="1:26" s="10" customFormat="1" ht="18">
      <c r="A1" s="13" t="s">
        <v>35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  <c r="Z1" s="37"/>
    </row>
    <row r="2" ht="12.75">
      <c r="B2" s="15" t="s">
        <v>41</v>
      </c>
    </row>
    <row r="3" spans="1:2" ht="12.75">
      <c r="A3" s="2" t="s">
        <v>12</v>
      </c>
      <c r="B3" s="15" t="s">
        <v>42</v>
      </c>
    </row>
    <row r="4" ht="12.75">
      <c r="C4" t="s">
        <v>36</v>
      </c>
    </row>
    <row r="5" ht="12.75">
      <c r="C5" t="s">
        <v>13</v>
      </c>
    </row>
    <row r="6" ht="12.75">
      <c r="C6" t="s">
        <v>43</v>
      </c>
    </row>
    <row r="7" ht="12.75">
      <c r="C7" t="s">
        <v>14</v>
      </c>
    </row>
    <row r="8" spans="1:26" ht="12.75">
      <c r="A8" s="2">
        <v>51</v>
      </c>
      <c r="B8" s="15" t="s">
        <v>34</v>
      </c>
      <c r="C8" t="s">
        <v>39</v>
      </c>
      <c r="D8" t="s">
        <v>40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s="12" t="s">
        <v>16</v>
      </c>
    </row>
    <row r="9" spans="5:23" ht="12.75">
      <c r="E9" s="20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32" t="s">
        <v>0</v>
      </c>
      <c r="B10" s="33" t="s">
        <v>31</v>
      </c>
      <c r="C10" s="34" t="s">
        <v>29</v>
      </c>
      <c r="D10" s="34" t="s">
        <v>30</v>
      </c>
      <c r="E10" s="20" t="s">
        <v>33</v>
      </c>
      <c r="F10" s="19" t="s">
        <v>20</v>
      </c>
      <c r="G10" s="22" t="s">
        <v>17</v>
      </c>
      <c r="H10" s="19" t="s">
        <v>21</v>
      </c>
      <c r="I10" s="20" t="s">
        <v>17</v>
      </c>
      <c r="J10" s="19" t="s">
        <v>22</v>
      </c>
      <c r="K10" s="20" t="s">
        <v>17</v>
      </c>
      <c r="L10" s="19" t="s">
        <v>23</v>
      </c>
      <c r="M10" s="20" t="s">
        <v>17</v>
      </c>
      <c r="N10" s="19" t="s">
        <v>24</v>
      </c>
      <c r="O10" s="20" t="s">
        <v>17</v>
      </c>
      <c r="P10" s="19" t="s">
        <v>25</v>
      </c>
      <c r="Q10" s="20" t="s">
        <v>17</v>
      </c>
      <c r="R10" s="19" t="s">
        <v>26</v>
      </c>
      <c r="S10" s="20" t="s">
        <v>17</v>
      </c>
      <c r="T10" s="19" t="s">
        <v>27</v>
      </c>
      <c r="U10" s="20" t="s">
        <v>17</v>
      </c>
      <c r="V10" s="19" t="s">
        <v>28</v>
      </c>
      <c r="W10" s="20" t="s">
        <v>17</v>
      </c>
      <c r="X10" s="34" t="s">
        <v>38</v>
      </c>
      <c r="Y10" s="11" t="s">
        <v>18</v>
      </c>
      <c r="Z10" s="34" t="s">
        <v>19</v>
      </c>
    </row>
    <row r="11" spans="1:26" ht="15" customHeight="1">
      <c r="A11" s="6">
        <v>44</v>
      </c>
      <c r="B11" s="35" t="s">
        <v>34</v>
      </c>
      <c r="C11" t="s">
        <v>44</v>
      </c>
      <c r="D11" t="s">
        <v>45</v>
      </c>
      <c r="E11" s="21">
        <f aca="true" t="shared" si="0" ref="E11:E38">SUM(G11+I11+K11+M11+O11+Q11+S11+U11+W11)</f>
        <v>2528</v>
      </c>
      <c r="F11" s="18"/>
      <c r="G11" s="2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21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21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21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>
        <v>11.76</v>
      </c>
      <c r="O11" s="21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642</v>
      </c>
      <c r="P11" s="18">
        <v>8.26</v>
      </c>
      <c r="Q11" s="21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719</v>
      </c>
      <c r="R11" s="18">
        <v>3.89</v>
      </c>
      <c r="S11" s="21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670</v>
      </c>
      <c r="T11" s="18">
        <v>1.52</v>
      </c>
      <c r="U11" s="21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497</v>
      </c>
      <c r="V11" s="18"/>
      <c r="W11" s="21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0</v>
      </c>
      <c r="X11" s="24">
        <v>37870</v>
      </c>
      <c r="Z11" s="12" t="s">
        <v>104</v>
      </c>
    </row>
    <row r="12" spans="1:26" ht="12.75">
      <c r="A12" s="6">
        <v>48</v>
      </c>
      <c r="B12" s="35" t="s">
        <v>34</v>
      </c>
      <c r="C12" t="s">
        <v>46</v>
      </c>
      <c r="D12" t="s">
        <v>47</v>
      </c>
      <c r="E12" s="21">
        <f t="shared" si="0"/>
        <v>5350</v>
      </c>
      <c r="F12" s="18"/>
      <c r="G12" s="23">
        <f>IF($B12="M",(IF(OR(F12=0,F12*0.9308*VLOOKUP($A12,Partridge!$A$3:$J$73,2)&lt;1.5),0,INT(51.39*((INT(100*((((INT(100*F12))/100)*0.9308*VLOOKUP($A12,Partridge!$A$3:$J$73,2))))/100-1.5)^1.05)))),IF($B12="F",(IF(OR(F12=0,F12*2*0.9308*VLOOKUP($A12,Partridge!$A$3:$J$73,2)&lt;1.5),0,INT(56.0211*((INT(100*((((INT(100*F12))/100)*2*0.9308*VLOOKUP($A12,Partridge!$A$3:$J$73,2))))/100-1.5)^1.05)))),"M/F?"))</f>
        <v>0</v>
      </c>
      <c r="H12" s="18"/>
      <c r="I12" s="21">
        <f>IF($B12="M",(IF(OR(H12=0,H12*VLOOKUP($A12,Partridge!$A$3:$J$73,3)&lt;1.5),0,INT(51.39*((INT(100*((((INT(100*H12))/100)*VLOOKUP($A12,Partridge!$A$3:$J$73,3))))/100-1.5)^1.05)))),IF($B12="F",(IF(OR(H12=0,H12*2*VLOOKUP($A12,Partridge!$A$3:$J$73,3)&lt;1.5),0,INT(56.0211*((INT(100*((((INT(100*H12))/100)*2*VLOOKUP($A12,Partridge!$A$3:$J$73,3))))/100-1.5)^1.05)))),"M/F?"))</f>
        <v>0</v>
      </c>
      <c r="J12" s="18"/>
      <c r="K12" s="21">
        <f>IF($B12="M",(IF(OR(J12=0,J12*VLOOKUP($A12,Partridge!$A$3:$J$73,4)&lt;1.5),0,INT(51.39*((INT(100*((((INT(100*J12))/100)*VLOOKUP($A12,Partridge!$A$3:$J$73,4))))/100-1.5)^1.05)))),IF($B12="F",(IF(OR(J12=0,J12*2*VLOOKUP($A12,Partridge!$A$3:$J$73,4)&lt;1.5),0,INT(56.0211*((INT(100*((((INT(100*J12))/100)*2*VLOOKUP($A12,Partridge!$A$3:$J$73,4))))/100-1.5)^1.05)))),"M/F?"))</f>
        <v>0</v>
      </c>
      <c r="L12" s="18"/>
      <c r="M12" s="21">
        <f>IF($B12="M",(IF(OR(L12=0,L12*VLOOKUP($A12,Partridge!$A$3:$J$73,5)&lt;1.5),0,INT(51.39*((INT(100*((((INT(100*L12))/100)*VLOOKUP($A12,Partridge!$A$3:$J$73,5))))/100-1.5)^1.05)))),IF($B12="F",(IF(OR(L12=0,L12*2*VLOOKUP($A12,Partridge!$A$3:$J$73,5)&lt;1.5),0,INT(56.02111*((INT(100*((((INT(100*L12))/100)*2*VLOOKUP($A12,Partridge!$A$3:$J$73,5))))/100-1.5)^1.05)))),"M/F?"))</f>
        <v>0</v>
      </c>
      <c r="N12" s="18">
        <v>15.35</v>
      </c>
      <c r="O12" s="21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943</v>
      </c>
      <c r="P12" s="18">
        <v>10.33</v>
      </c>
      <c r="Q12" s="21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1007</v>
      </c>
      <c r="R12" s="18">
        <v>5.29</v>
      </c>
      <c r="S12" s="21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1034</v>
      </c>
      <c r="T12" s="18">
        <v>2.51</v>
      </c>
      <c r="U12" s="21">
        <f>IF($B12="M",(IF(OR(T12=0,T12*VLOOKUP($A12,Partridge!$A$3:$J$73,9)&lt;1.5),0,INT(51.39*((INT(100*((((INT(100*T12))/100)*VLOOKUP($A12,Partridge!$A$3:$J$73,9))))/100-1.5)^1.05)))),IF($B12="F",(IF(OR(T12=0,T12*2*VLOOKUP($A12,Partridge!$A$3:$J$73,9)&lt;1.5),0,INT(56.0211*((INT(100*((((INT(100*T12))/100)*2*VLOOKUP($A12,Partridge!$A$3:$J$73,9))))/100-1.5)^1.05)))),"M/F?"))</f>
        <v>974</v>
      </c>
      <c r="V12" s="18">
        <v>1.72</v>
      </c>
      <c r="W12" s="21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1392</v>
      </c>
      <c r="X12" s="24">
        <v>37870</v>
      </c>
      <c r="Z12" s="12" t="s">
        <v>105</v>
      </c>
    </row>
    <row r="13" spans="1:26" ht="15" customHeight="1">
      <c r="A13" s="6">
        <v>48</v>
      </c>
      <c r="B13" s="35" t="s">
        <v>34</v>
      </c>
      <c r="C13" t="s">
        <v>46</v>
      </c>
      <c r="D13" t="s">
        <v>48</v>
      </c>
      <c r="E13" s="21">
        <f t="shared" si="0"/>
        <v>3151</v>
      </c>
      <c r="F13" s="18"/>
      <c r="G13" s="2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21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21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/>
      <c r="M13" s="21">
        <f>IF($B13="M",(IF(OR(L13=0,L13*VLOOKUP($A13,Partridge!$A$3:$J$73,5)&lt;1.5),0,INT(51.39*((INT(100*((((INT(100*L13))/100)*VLOOKUP($A13,Partridge!$A$3:$J$73,5))))/100-1.5)^1.05)))),IF($B13="F",(IF(OR(L13=0,L13*2*VLOOKUP($A13,Partridge!$A$3:$J$73,5)&lt;1.5),0,INT(56.02111*((INT(100*((((INT(100*L13))/100)*2*VLOOKUP($A13,Partridge!$A$3:$J$73,5))))/100-1.5)^1.05)))),"M/F?"))</f>
        <v>0</v>
      </c>
      <c r="N13" s="18">
        <v>11.52</v>
      </c>
      <c r="O13" s="21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675</v>
      </c>
      <c r="P13" s="18">
        <v>6.65</v>
      </c>
      <c r="Q13" s="21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601</v>
      </c>
      <c r="R13" s="18">
        <v>2.78</v>
      </c>
      <c r="S13" s="21">
        <f>IF($B13="M",(IF(OR(R13=0,R13*VLOOKUP($A13,Partridge!$A$3:$J$73,8)&lt;1.5),0,INT(51.39*((INT(100*((((INT(100*R13))/100)*VLOOKUP($A13,Partridge!$A$3:$J$73,8))))/100-1.5)^1.05)))),IF($B13="F",(IF(OR(R13=0,R13*2*VLOOKUP($A13,Partridge!$A$3:$J$73,8)&lt;1.5),0,INT(56.0211*((INT(100*((((INT(100*R13))/100)*2*VLOOKUP($A13,Partridge!$A$3:$J$73,8))))/100-1.5)^1.05)))),"M/F?"))</f>
        <v>483</v>
      </c>
      <c r="T13" s="18">
        <v>1.72</v>
      </c>
      <c r="U13" s="21">
        <f>IF($B13="M",(IF(OR(T13=0,T13*VLOOKUP($A13,Partridge!$A$3:$J$73,9)&lt;1.5),0,INT(51.39*((INT(100*((((INT(100*T13))/100)*VLOOKUP($A13,Partridge!$A$3:$J$73,9))))/100-1.5)^1.05)))),IF($B13="F",(IF(OR(T13=0,T13*2*VLOOKUP($A13,Partridge!$A$3:$J$73,9)&lt;1.5),0,INT(56.0211*((INT(100*((((INT(100*T13))/100)*2*VLOOKUP($A13,Partridge!$A$3:$J$73,9))))/100-1.5)^1.05)))),"M/F?"))</f>
        <v>626</v>
      </c>
      <c r="V13" s="18">
        <v>1.02</v>
      </c>
      <c r="W13" s="21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766</v>
      </c>
      <c r="X13" s="24">
        <v>37870</v>
      </c>
      <c r="Z13" s="12" t="s">
        <v>106</v>
      </c>
    </row>
    <row r="14" spans="1:26" ht="15" customHeight="1">
      <c r="A14" s="6">
        <v>50</v>
      </c>
      <c r="B14" s="36" t="s">
        <v>34</v>
      </c>
      <c r="C14" t="s">
        <v>49</v>
      </c>
      <c r="D14" t="s">
        <v>50</v>
      </c>
      <c r="E14" s="21">
        <f t="shared" si="0"/>
        <v>4539</v>
      </c>
      <c r="F14" s="18"/>
      <c r="G14" s="23">
        <f>IF($B14="M",(IF(OR(F14=0,F14*0.9308*VLOOKUP($A14,Partridge!$A$3:$J$73,2)&lt;1.5),0,INT(51.39*((INT(100*((((INT(100*F14))/100)*0.9308*VLOOKUP($A14,Partridge!$A$3:$J$73,2))))/100-1.5)^1.05)))),IF($B14="F",(IF(OR(F14=0,F14*2*0.9308*VLOOKUP($A14,Partridge!$A$3:$J$73,2)&lt;1.5),0,INT(56.0211*((INT(100*((((INT(100*F14))/100)*2*0.9308*VLOOKUP($A14,Partridge!$A$3:$J$73,2))))/100-1.5)^1.05)))),"M/F?"))</f>
        <v>0</v>
      </c>
      <c r="H14" s="18"/>
      <c r="I14" s="21">
        <f>IF($B14="M",(IF(OR(H14=0,H14*VLOOKUP($A14,Partridge!$A$3:$J$73,3)&lt;1.5),0,INT(51.39*((INT(100*((((INT(100*H14))/100)*VLOOKUP($A14,Partridge!$A$3:$J$73,3))))/100-1.5)^1.05)))),IF($B14="F",(IF(OR(H14=0,H14*2*VLOOKUP($A14,Partridge!$A$3:$J$73,3)&lt;1.5),0,INT(56.0211*((INT(100*((((INT(100*H14))/100)*2*VLOOKUP($A14,Partridge!$A$3:$J$73,3))))/100-1.5)^1.05)))),"M/F?"))</f>
        <v>0</v>
      </c>
      <c r="J14" s="18"/>
      <c r="K14" s="21">
        <f>IF($B14="M",(IF(OR(J14=0,J14*VLOOKUP($A14,Partridge!$A$3:$J$73,4)&lt;1.5),0,INT(51.39*((INT(100*((((INT(100*J14))/100)*VLOOKUP($A14,Partridge!$A$3:$J$73,4))))/100-1.5)^1.05)))),IF($B14="F",(IF(OR(J14=0,J14*2*VLOOKUP($A14,Partridge!$A$3:$J$73,4)&lt;1.5),0,INT(56.0211*((INT(100*((((INT(100*J14))/100)*2*VLOOKUP($A14,Partridge!$A$3:$J$73,4))))/100-1.5)^1.05)))),"M/F?"))</f>
        <v>0</v>
      </c>
      <c r="L14" s="18">
        <v>15.23</v>
      </c>
      <c r="M14" s="21">
        <f>IF($B14="M",(IF(OR(L14=0,L14*VLOOKUP($A14,Partridge!$A$3:$J$73,5)&lt;1.5),0,INT(51.39*((INT(100*((((INT(100*L14))/100)*VLOOKUP($A14,Partridge!$A$3:$J$73,5))))/100-1.5)^1.05)))),IF($B14="F",(IF(OR(L14=0,L14*2*VLOOKUP($A14,Partridge!$A$3:$J$73,5)&lt;1.5),0,INT(56.02111*((INT(100*((((INT(100*L14))/100)*2*VLOOKUP($A14,Partridge!$A$3:$J$73,5))))/100-1.5)^1.05)))),"M/F?"))</f>
        <v>785</v>
      </c>
      <c r="N14" s="18"/>
      <c r="O14" s="21">
        <f>IF($B14="M",(IF(OR(N14=0,N14*VLOOKUP($A14,Partridge!$A$3:$J$73,6)&lt;1.5),0,INT(51.39*((INT(100*((((INT(100*N14))/100)*VLOOKUP($A14,Partridge!$A$3:$J$73,6))))/100-1.5)^1.05)))),IF($B14="F",(IF(OR(N14=0,N14*2*VLOOKUP($A14,Partridge!$A$3:$J$73,6)&lt;1.5),0,INT(56.0211*((INT(100*((((INT(100*N14))/100)*2*VLOOKUP($A14,Partridge!$A$3:$J$73,6))))/100-1.5)^1.05)))),"M/F?"))</f>
        <v>0</v>
      </c>
      <c r="P14" s="18">
        <v>8.94</v>
      </c>
      <c r="Q14" s="21">
        <f>IF($B14="M",(IF(OR(P14=0,P14*VLOOKUP($A14,Partridge!$A$3:$J$73,7)&lt;1.5),0,INT(51.39*((INT(100*((((INT(100*P14))/100)*VLOOKUP($A14,Partridge!$A$3:$J$73,7))))/100-1.5)^1.05)))),IF($B14="F",(IF(OR(P14=0,P14*2*VLOOKUP($A14,Partridge!$A$3:$J$73,7)&lt;1.5),0,INT(56.0211*((INT(100*((((INT(100*P14))/100)*2*VLOOKUP($A14,Partridge!$A$3:$J$73,7))))/100-1.5)^1.05)))),"M/F?"))</f>
        <v>889</v>
      </c>
      <c r="R14" s="18">
        <v>4.15</v>
      </c>
      <c r="S14" s="21">
        <f>IF($B14="M",(IF(OR(R14=0,R14*VLOOKUP($A14,Partridge!$A$3:$J$73,8)&lt;1.5),0,INT(51.39*((INT(100*((((INT(100*R14))/100)*VLOOKUP($A14,Partridge!$A$3:$J$73,8))))/100-1.5)^1.05)))),IF($B14="F",(IF(OR(R14=0,R14*2*VLOOKUP($A14,Partridge!$A$3:$J$73,8)&lt;1.5),0,INT(56.0211*((INT(100*((((INT(100*R14))/100)*2*VLOOKUP($A14,Partridge!$A$3:$J$73,8))))/100-1.5)^1.05)))),"M/F?"))</f>
        <v>816</v>
      </c>
      <c r="T14" s="18">
        <v>2.36</v>
      </c>
      <c r="U14" s="21">
        <f>IF($B14="M",(IF(OR(T14=0,T14*VLOOKUP($A14,Partridge!$A$3:$J$73,9)&lt;1.5),0,INT(51.39*((INT(100*((((INT(100*T14))/100)*VLOOKUP($A14,Partridge!$A$3:$J$73,9))))/100-1.5)^1.05)))),IF($B14="F",(IF(OR(T14=0,T14*2*VLOOKUP($A14,Partridge!$A$3:$J$73,9)&lt;1.5),0,INT(56.0211*((INT(100*((((INT(100*T14))/100)*2*VLOOKUP($A14,Partridge!$A$3:$J$73,9))))/100-1.5)^1.05)))),"M/F?"))</f>
        <v>946</v>
      </c>
      <c r="V14" s="18">
        <v>1.35</v>
      </c>
      <c r="W14" s="21">
        <f>IF($B14="M",(IF(OR(V14=0,V14*VLOOKUP($A14,Partridge!$A$3:$J$73,10)&lt;1.5),0,INT(51.39*((INT(100*((((INT(100*V14))/100)*VLOOKUP($A14,Partridge!$A$3:$J$73,10))))/100-1.5)^1.05)))),IF($B14="F",(IF(OR(V14=0,V14*2*VLOOKUP($A14,Partridge!$A$3:$J$73,10)&lt;1.5),0,INT(56.0211*((INT(100*((((INT(100*V14))/100)*2*VLOOKUP($A14,Partridge!$A$3:$J$73,10))))/100-1.5)^1.05)))),"M/F?"))</f>
        <v>1103</v>
      </c>
      <c r="X14" s="24">
        <v>37870</v>
      </c>
      <c r="Z14" s="12" t="s">
        <v>107</v>
      </c>
    </row>
    <row r="15" spans="1:26" ht="15" customHeight="1">
      <c r="A15" s="6">
        <v>51</v>
      </c>
      <c r="B15" s="35" t="s">
        <v>34</v>
      </c>
      <c r="C15" t="s">
        <v>51</v>
      </c>
      <c r="D15" t="s">
        <v>52</v>
      </c>
      <c r="E15" s="21">
        <f t="shared" si="0"/>
        <v>2662</v>
      </c>
      <c r="F15" s="18"/>
      <c r="G15" s="23">
        <f>IF($B15="M",(IF(OR(F15=0,F15*0.9308*VLOOKUP($A15,Partridge!$A$3:$J$73,2)&lt;1.5),0,INT(51.39*((INT(100*((((INT(100*F15))/100)*0.9308*VLOOKUP($A15,Partridge!$A$3:$J$73,2))))/100-1.5)^1.05)))),IF($B15="F",(IF(OR(F15=0,F15*2*0.9308*VLOOKUP($A15,Partridge!$A$3:$J$73,2)&lt;1.5),0,INT(56.0211*((INT(100*((((INT(100*F15))/100)*2*0.9308*VLOOKUP($A15,Partridge!$A$3:$J$73,2))))/100-1.5)^1.05)))),"M/F?"))</f>
        <v>0</v>
      </c>
      <c r="H15" s="18"/>
      <c r="I15" s="21">
        <f>IF($B15="M",(IF(OR(H15=0,H15*VLOOKUP($A15,Partridge!$A$3:$J$73,3)&lt;1.5),0,INT(51.39*((INT(100*((((INT(100*H15))/100)*VLOOKUP($A15,Partridge!$A$3:$J$73,3))))/100-1.5)^1.05)))),IF($B15="F",(IF(OR(H15=0,H15*2*VLOOKUP($A15,Partridge!$A$3:$J$73,3)&lt;1.5),0,INT(56.0211*((INT(100*((((INT(100*H15))/100)*2*VLOOKUP($A15,Partridge!$A$3:$J$73,3))))/100-1.5)^1.05)))),"M/F?"))</f>
        <v>0</v>
      </c>
      <c r="J15" s="18"/>
      <c r="K15" s="21">
        <f>IF($B15="M",(IF(OR(J15=0,J15*VLOOKUP($A15,Partridge!$A$3:$J$73,4)&lt;1.5),0,INT(51.39*((INT(100*((((INT(100*J15))/100)*VLOOKUP($A15,Partridge!$A$3:$J$73,4))))/100-1.5)^1.05)))),IF($B15="F",(IF(OR(J15=0,J15*2*VLOOKUP($A15,Partridge!$A$3:$J$73,4)&lt;1.5),0,INT(56.0211*((INT(100*((((INT(100*J15))/100)*2*VLOOKUP($A15,Partridge!$A$3:$J$73,4))))/100-1.5)^1.05)))),"M/F?"))</f>
        <v>0</v>
      </c>
      <c r="L15" s="18">
        <v>12.58</v>
      </c>
      <c r="M15" s="21">
        <f>IF($B15="M",(IF(OR(L15=0,L15*VLOOKUP($A15,Partridge!$A$3:$J$73,5)&lt;1.5),0,INT(51.39*((INT(100*((((INT(100*L15))/100)*VLOOKUP($A15,Partridge!$A$3:$J$73,5))))/100-1.5)^1.05)))),IF($B15="F",(IF(OR(L15=0,L15*2*VLOOKUP($A15,Partridge!$A$3:$J$73,5)&lt;1.5),0,INT(56.02111*((INT(100*((((INT(100*L15))/100)*2*VLOOKUP($A15,Partridge!$A$3:$J$73,5))))/100-1.5)^1.05)))),"M/F?"))</f>
        <v>639</v>
      </c>
      <c r="N15" s="18"/>
      <c r="O15" s="21">
        <f>IF($B15="M",(IF(OR(N15=0,N15*VLOOKUP($A15,Partridge!$A$3:$J$73,6)&lt;1.5),0,INT(51.39*((INT(100*((((INT(100*N15))/100)*VLOOKUP($A15,Partridge!$A$3:$J$73,6))))/100-1.5)^1.05)))),IF($B15="F",(IF(OR(N15=0,N15*2*VLOOKUP($A15,Partridge!$A$3:$J$73,6)&lt;1.5),0,INT(56.0211*((INT(100*((((INT(100*N15))/100)*2*VLOOKUP($A15,Partridge!$A$3:$J$73,6))))/100-1.5)^1.05)))),"M/F?"))</f>
        <v>0</v>
      </c>
      <c r="P15" s="18">
        <v>6.64</v>
      </c>
      <c r="Q15" s="21">
        <f>IF($B15="M",(IF(OR(P15=0,P15*VLOOKUP($A15,Partridge!$A$3:$J$73,7)&lt;1.5),0,INT(51.39*((INT(100*((((INT(100*P15))/100)*VLOOKUP($A15,Partridge!$A$3:$J$73,7))))/100-1.5)^1.05)))),IF($B15="F",(IF(OR(P15=0,P15*2*VLOOKUP($A15,Partridge!$A$3:$J$73,7)&lt;1.5),0,INT(56.0211*((INT(100*((((INT(100*P15))/100)*2*VLOOKUP($A15,Partridge!$A$3:$J$73,7))))/100-1.5)^1.05)))),"M/F?"))</f>
        <v>640</v>
      </c>
      <c r="R15" s="18">
        <v>2.6</v>
      </c>
      <c r="S15" s="21">
        <f>IF($B15="M",(IF(OR(R15=0,R15*VLOOKUP($A15,Partridge!$A$3:$J$73,8)&lt;1.5),0,INT(51.39*((INT(100*((((INT(100*R15))/100)*VLOOKUP($A15,Partridge!$A$3:$J$73,8))))/100-1.5)^1.05)))),IF($B15="F",(IF(OR(R15=0,R15*2*VLOOKUP($A15,Partridge!$A$3:$J$73,8)&lt;1.5),0,INT(56.0211*((INT(100*((((INT(100*R15))/100)*2*VLOOKUP($A15,Partridge!$A$3:$J$73,8))))/100-1.5)^1.05)))),"M/F?"))</f>
        <v>476</v>
      </c>
      <c r="T15" s="18">
        <v>1.28</v>
      </c>
      <c r="U15" s="21">
        <f>IF($B15="M",(IF(OR(T15=0,T15*VLOOKUP($A15,Partridge!$A$3:$J$73,9)&lt;1.5),0,INT(51.39*((INT(100*((((INT(100*T15))/100)*VLOOKUP($A15,Partridge!$A$3:$J$73,9))))/100-1.5)^1.05)))),IF($B15="F",(IF(OR(T15=0,T15*2*VLOOKUP($A15,Partridge!$A$3:$J$73,9)&lt;1.5),0,INT(56.0211*((INT(100*((((INT(100*T15))/100)*2*VLOOKUP($A15,Partridge!$A$3:$J$73,9))))/100-1.5)^1.05)))),"M/F?"))</f>
        <v>467</v>
      </c>
      <c r="V15" s="18">
        <v>0.61</v>
      </c>
      <c r="W15" s="21">
        <f>IF($B15="M",(IF(OR(V15=0,V15*VLOOKUP($A15,Partridge!$A$3:$J$73,10)&lt;1.5),0,INT(51.39*((INT(100*((((INT(100*V15))/100)*VLOOKUP($A15,Partridge!$A$3:$J$73,10))))/100-1.5)^1.05)))),IF($B15="F",(IF(OR(V15=0,V15*2*VLOOKUP($A15,Partridge!$A$3:$J$73,10)&lt;1.5),0,INT(56.0211*((INT(100*((((INT(100*V15))/100)*2*VLOOKUP($A15,Partridge!$A$3:$J$73,10))))/100-1.5)^1.05)))),"M/F?"))</f>
        <v>440</v>
      </c>
      <c r="X15" s="24">
        <v>37870</v>
      </c>
      <c r="Z15" s="12" t="s">
        <v>104</v>
      </c>
    </row>
    <row r="16" spans="1:26" ht="15" customHeight="1">
      <c r="A16" s="6">
        <v>56</v>
      </c>
      <c r="B16" s="35" t="s">
        <v>34</v>
      </c>
      <c r="C16" t="s">
        <v>53</v>
      </c>
      <c r="D16" t="s">
        <v>54</v>
      </c>
      <c r="E16" s="21">
        <f t="shared" si="0"/>
        <v>0</v>
      </c>
      <c r="F16" s="18"/>
      <c r="G16" s="23">
        <f>IF($B16="M",(IF(OR(F16=0,F16*0.9308*VLOOKUP($A16,Partridge!$A$3:$J$73,2)&lt;1.5),0,INT(51.39*((INT(100*((((INT(100*F16))/100)*0.9308*VLOOKUP($A16,Partridge!$A$3:$J$73,2))))/100-1.5)^1.05)))),IF($B16="F",(IF(OR(F16=0,F16*2*0.9308*VLOOKUP($A16,Partridge!$A$3:$J$73,2)&lt;1.5),0,INT(56.0211*((INT(100*((((INT(100*F16))/100)*2*0.9308*VLOOKUP($A16,Partridge!$A$3:$J$73,2))))/100-1.5)^1.05)))),"M/F?"))</f>
        <v>0</v>
      </c>
      <c r="H16" s="18"/>
      <c r="I16" s="21">
        <f>IF($B16="M",(IF(OR(H16=0,H16*VLOOKUP($A16,Partridge!$A$3:$J$73,3)&lt;1.5),0,INT(51.39*((INT(100*((((INT(100*H16))/100)*VLOOKUP($A16,Partridge!$A$3:$J$73,3))))/100-1.5)^1.05)))),IF($B16="F",(IF(OR(H16=0,H16*2*VLOOKUP($A16,Partridge!$A$3:$J$73,3)&lt;1.5),0,INT(56.0211*((INT(100*((((INT(100*H16))/100)*2*VLOOKUP($A16,Partridge!$A$3:$J$73,3))))/100-1.5)^1.05)))),"M/F?"))</f>
        <v>0</v>
      </c>
      <c r="J16" s="18"/>
      <c r="K16" s="21">
        <f>IF($B16="M",(IF(OR(J16=0,J16*VLOOKUP($A16,Partridge!$A$3:$J$73,4)&lt;1.5),0,INT(51.39*((INT(100*((((INT(100*J16))/100)*VLOOKUP($A16,Partridge!$A$3:$J$73,4))))/100-1.5)^1.05)))),IF($B16="F",(IF(OR(J16=0,J16*2*VLOOKUP($A16,Partridge!$A$3:$J$73,4)&lt;1.5),0,INT(56.0211*((INT(100*((((INT(100*J16))/100)*2*VLOOKUP($A16,Partridge!$A$3:$J$73,4))))/100-1.5)^1.05)))),"M/F?"))</f>
        <v>0</v>
      </c>
      <c r="L16" s="18"/>
      <c r="M16" s="21">
        <f>IF($B16="M",(IF(OR(L16=0,L16*VLOOKUP($A16,Partridge!$A$3:$J$73,5)&lt;1.5),0,INT(51.39*((INT(100*((((INT(100*L16))/100)*VLOOKUP($A16,Partridge!$A$3:$J$73,5))))/100-1.5)^1.05)))),IF($B16="F",(IF(OR(L16=0,L16*2*VLOOKUP($A16,Partridge!$A$3:$J$73,5)&lt;1.5),0,INT(56.02111*((INT(100*((((INT(100*L16))/100)*2*VLOOKUP($A16,Partridge!$A$3:$J$73,5))))/100-1.5)^1.05)))),"M/F?"))</f>
        <v>0</v>
      </c>
      <c r="N16" s="18"/>
      <c r="O16" s="21">
        <f>IF($B16="M",(IF(OR(N16=0,N16*VLOOKUP($A16,Partridge!$A$3:$J$73,6)&lt;1.5),0,INT(51.39*((INT(100*((((INT(100*N16))/100)*VLOOKUP($A16,Partridge!$A$3:$J$73,6))))/100-1.5)^1.05)))),IF($B16="F",(IF(OR(N16=0,N16*2*VLOOKUP($A16,Partridge!$A$3:$J$73,6)&lt;1.5),0,INT(56.0211*((INT(100*((((INT(100*N16))/100)*2*VLOOKUP($A16,Partridge!$A$3:$J$73,6))))/100-1.5)^1.05)))),"M/F?"))</f>
        <v>0</v>
      </c>
      <c r="P16" s="18"/>
      <c r="Q16" s="21">
        <f>IF($B16="M",(IF(OR(P16=0,P16*VLOOKUP($A16,Partridge!$A$3:$J$73,7)&lt;1.5),0,INT(51.39*((INT(100*((((INT(100*P16))/100)*VLOOKUP($A16,Partridge!$A$3:$J$73,7))))/100-1.5)^1.05)))),IF($B16="F",(IF(OR(P16=0,P16*2*VLOOKUP($A16,Partridge!$A$3:$J$73,7)&lt;1.5),0,INT(56.0211*((INT(100*((((INT(100*P16))/100)*2*VLOOKUP($A16,Partridge!$A$3:$J$73,7))))/100-1.5)^1.05)))),"M/F?"))</f>
        <v>0</v>
      </c>
      <c r="R16" s="18"/>
      <c r="S16" s="21">
        <f>IF($B16="M",(IF(OR(R16=0,R16*VLOOKUP($A16,Partridge!$A$3:$J$73,8)&lt;1.5),0,INT(51.39*((INT(100*((((INT(100*R16))/100)*VLOOKUP($A16,Partridge!$A$3:$J$73,8))))/100-1.5)^1.05)))),IF($B16="F",(IF(OR(R16=0,R16*2*VLOOKUP($A16,Partridge!$A$3:$J$73,8)&lt;1.5),0,INT(56.0211*((INT(100*((((INT(100*R16))/100)*2*VLOOKUP($A16,Partridge!$A$3:$J$73,8))))/100-1.5)^1.05)))),"M/F?"))</f>
        <v>0</v>
      </c>
      <c r="T16" s="18"/>
      <c r="U16" s="21">
        <f>IF($B16="M",(IF(OR(T16=0,T16*VLOOKUP($A16,Partridge!$A$3:$J$73,9)&lt;1.5),0,INT(51.39*((INT(100*((((INT(100*T16))/100)*VLOOKUP($A16,Partridge!$A$3:$J$73,9))))/100-1.5)^1.05)))),IF($B16="F",(IF(OR(T16=0,T16*2*VLOOKUP($A16,Partridge!$A$3:$J$73,9)&lt;1.5),0,INT(56.0211*((INT(100*((((INT(100*T16))/100)*2*VLOOKUP($A16,Partridge!$A$3:$J$73,9))))/100-1.5)^1.05)))),"M/F?"))</f>
        <v>0</v>
      </c>
      <c r="V16" s="18"/>
      <c r="W16" s="21">
        <f>IF($B16="M",(IF(OR(V16=0,V16*VLOOKUP($A16,Partridge!$A$3:$J$73,10)&lt;1.5),0,INT(51.39*((INT(100*((((INT(100*V16))/100)*VLOOKUP($A16,Partridge!$A$3:$J$73,10))))/100-1.5)^1.05)))),IF($B16="F",(IF(OR(V16=0,V16*2*VLOOKUP($A16,Partridge!$A$3:$J$73,10)&lt;1.5),0,INT(56.0211*((INT(100*((((INT(100*V16))/100)*2*VLOOKUP($A16,Partridge!$A$3:$J$73,10))))/100-1.5)^1.05)))),"M/F?"))</f>
        <v>0</v>
      </c>
      <c r="X16" s="24">
        <v>37870</v>
      </c>
      <c r="Z16" s="12" t="s">
        <v>107</v>
      </c>
    </row>
    <row r="17" spans="1:26" ht="15" customHeight="1">
      <c r="A17" s="6">
        <v>55</v>
      </c>
      <c r="B17" s="35" t="s">
        <v>34</v>
      </c>
      <c r="C17" t="s">
        <v>55</v>
      </c>
      <c r="D17" t="s">
        <v>56</v>
      </c>
      <c r="E17" s="21">
        <f t="shared" si="0"/>
        <v>1547</v>
      </c>
      <c r="F17" s="18"/>
      <c r="G17" s="23">
        <f>IF($B17="M",(IF(OR(F17=0,F17*0.9308*VLOOKUP($A17,Partridge!$A$3:$J$73,2)&lt;1.5),0,INT(51.39*((INT(100*((((INT(100*F17))/100)*0.9308*VLOOKUP($A17,Partridge!$A$3:$J$73,2))))/100-1.5)^1.05)))),IF($B17="F",(IF(OR(F17=0,F17*2*0.9308*VLOOKUP($A17,Partridge!$A$3:$J$73,2)&lt;1.5),0,INT(56.0211*((INT(100*((((INT(100*F17))/100)*2*0.9308*VLOOKUP($A17,Partridge!$A$3:$J$73,2))))/100-1.5)^1.05)))),"M/F?"))</f>
        <v>0</v>
      </c>
      <c r="H17" s="18"/>
      <c r="I17" s="21">
        <f>IF($B17="M",(IF(OR(H17=0,H17*VLOOKUP($A17,Partridge!$A$3:$J$73,3)&lt;1.5),0,INT(51.39*((INT(100*((((INT(100*H17))/100)*VLOOKUP($A17,Partridge!$A$3:$J$73,3))))/100-1.5)^1.05)))),IF($B17="F",(IF(OR(H17=0,H17*2*VLOOKUP($A17,Partridge!$A$3:$J$73,3)&lt;1.5),0,INT(56.0211*((INT(100*((((INT(100*H17))/100)*2*VLOOKUP($A17,Partridge!$A$3:$J$73,3))))/100-1.5)^1.05)))),"M/F?"))</f>
        <v>0</v>
      </c>
      <c r="J17" s="18"/>
      <c r="K17" s="21">
        <f>IF($B17="M",(IF(OR(J17=0,J17*VLOOKUP($A17,Partridge!$A$3:$J$73,4)&lt;1.5),0,INT(51.39*((INT(100*((((INT(100*J17))/100)*VLOOKUP($A17,Partridge!$A$3:$J$73,4))))/100-1.5)^1.05)))),IF($B17="F",(IF(OR(J17=0,J17*2*VLOOKUP($A17,Partridge!$A$3:$J$73,4)&lt;1.5),0,INT(56.0211*((INT(100*((((INT(100*J17))/100)*2*VLOOKUP($A17,Partridge!$A$3:$J$73,4))))/100-1.5)^1.05)))),"M/F?"))</f>
        <v>0</v>
      </c>
      <c r="L17" s="18">
        <v>13.86</v>
      </c>
      <c r="M17" s="21">
        <f>IF($B17="M",(IF(OR(L17=0,L17*VLOOKUP($A17,Partridge!$A$3:$J$73,5)&lt;1.5),0,INT(51.39*((INT(100*((((INT(100*L17))/100)*VLOOKUP($A17,Partridge!$A$3:$J$73,5))))/100-1.5)^1.05)))),IF($B17="F",(IF(OR(L17=0,L17*2*VLOOKUP($A17,Partridge!$A$3:$J$73,5)&lt;1.5),0,INT(56.02111*((INT(100*((((INT(100*L17))/100)*2*VLOOKUP($A17,Partridge!$A$3:$J$73,5))))/100-1.5)^1.05)))),"M/F?"))</f>
        <v>782</v>
      </c>
      <c r="N17" s="18"/>
      <c r="O17" s="21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0</v>
      </c>
      <c r="P17" s="18">
        <v>7.12</v>
      </c>
      <c r="Q17" s="21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765</v>
      </c>
      <c r="R17" s="18"/>
      <c r="S17" s="21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0</v>
      </c>
      <c r="T17" s="18"/>
      <c r="U17" s="21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0</v>
      </c>
      <c r="V17" s="18"/>
      <c r="W17" s="21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0</v>
      </c>
      <c r="X17" s="24">
        <v>37870</v>
      </c>
      <c r="Z17" s="12" t="s">
        <v>108</v>
      </c>
    </row>
    <row r="18" spans="1:26" ht="15" customHeight="1">
      <c r="A18" s="6">
        <v>56</v>
      </c>
      <c r="B18" s="35" t="s">
        <v>34</v>
      </c>
      <c r="C18" t="s">
        <v>57</v>
      </c>
      <c r="D18" t="s">
        <v>58</v>
      </c>
      <c r="E18" s="21">
        <f t="shared" si="0"/>
        <v>4207</v>
      </c>
      <c r="F18" s="18"/>
      <c r="G18" s="23">
        <f>IF($B18="M",(IF(OR(F18=0,F18*0.9308*VLOOKUP($A18,Partridge!$A$3:$J$73,2)&lt;1.5),0,INT(51.39*((INT(100*((((INT(100*F18))/100)*0.9308*VLOOKUP($A18,Partridge!$A$3:$J$73,2))))/100-1.5)^1.05)))),IF($B18="F",(IF(OR(F18=0,F18*2*0.9308*VLOOKUP($A18,Partridge!$A$3:$J$73,2)&lt;1.5),0,INT(56.0211*((INT(100*((((INT(100*F18))/100)*2*0.9308*VLOOKUP($A18,Partridge!$A$3:$J$73,2))))/100-1.5)^1.05)))),"M/F?"))</f>
        <v>0</v>
      </c>
      <c r="H18" s="18"/>
      <c r="I18" s="21">
        <f>IF($B18="M",(IF(OR(H18=0,H18*VLOOKUP($A18,Partridge!$A$3:$J$73,3)&lt;1.5),0,INT(51.39*((INT(100*((((INT(100*H18))/100)*VLOOKUP($A18,Partridge!$A$3:$J$73,3))))/100-1.5)^1.05)))),IF($B18="F",(IF(OR(H18=0,H18*2*VLOOKUP($A18,Partridge!$A$3:$J$73,3)&lt;1.5),0,INT(56.0211*((INT(100*((((INT(100*H18))/100)*2*VLOOKUP($A18,Partridge!$A$3:$J$73,3))))/100-1.5)^1.05)))),"M/F?"))</f>
        <v>0</v>
      </c>
      <c r="J18" s="18"/>
      <c r="K18" s="21">
        <f>IF($B18="M",(IF(OR(J18=0,J18*VLOOKUP($A18,Partridge!$A$3:$J$73,4)&lt;1.5),0,INT(51.39*((INT(100*((((INT(100*J18))/100)*VLOOKUP($A18,Partridge!$A$3:$J$73,4))))/100-1.5)^1.05)))),IF($B18="F",(IF(OR(J18=0,J18*2*VLOOKUP($A18,Partridge!$A$3:$J$73,4)&lt;1.5),0,INT(56.0211*((INT(100*((((INT(100*J18))/100)*2*VLOOKUP($A18,Partridge!$A$3:$J$73,4))))/100-1.5)^1.05)))),"M/F?"))</f>
        <v>0</v>
      </c>
      <c r="L18" s="18">
        <v>17.68</v>
      </c>
      <c r="M18" s="21">
        <f>IF($B18="M",(IF(OR(L18=0,L18*VLOOKUP($A18,Partridge!$A$3:$J$73,5)&lt;1.5),0,INT(51.39*((INT(100*((((INT(100*L18))/100)*VLOOKUP($A18,Partridge!$A$3:$J$73,5))))/100-1.5)^1.05)))),IF($B18="F",(IF(OR(L18=0,L18*2*VLOOKUP($A18,Partridge!$A$3:$J$73,5)&lt;1.5),0,INT(56.02111*((INT(100*((((INT(100*L18))/100)*2*VLOOKUP($A18,Partridge!$A$3:$J$73,5))))/100-1.5)^1.05)))),"M/F?"))</f>
        <v>1060</v>
      </c>
      <c r="N18" s="18"/>
      <c r="O18" s="21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0</v>
      </c>
      <c r="P18" s="18">
        <v>8.11</v>
      </c>
      <c r="Q18" s="21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911</v>
      </c>
      <c r="R18" s="18">
        <v>3.03</v>
      </c>
      <c r="S18" s="21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648</v>
      </c>
      <c r="T18" s="18">
        <v>1.74</v>
      </c>
      <c r="U18" s="21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763</v>
      </c>
      <c r="V18" s="18">
        <v>0.93</v>
      </c>
      <c r="W18" s="21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825</v>
      </c>
      <c r="X18" s="24">
        <v>37870</v>
      </c>
      <c r="Z18" s="12" t="s">
        <v>109</v>
      </c>
    </row>
    <row r="19" spans="1:26" ht="15" customHeight="1">
      <c r="A19" s="6">
        <v>60</v>
      </c>
      <c r="B19" s="35" t="s">
        <v>34</v>
      </c>
      <c r="C19" t="s">
        <v>59</v>
      </c>
      <c r="D19" t="s">
        <v>60</v>
      </c>
      <c r="E19" s="21">
        <f t="shared" si="0"/>
        <v>2100</v>
      </c>
      <c r="F19" s="18"/>
      <c r="G19" s="2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21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>
        <v>19.68</v>
      </c>
      <c r="K19" s="21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1039</v>
      </c>
      <c r="L19" s="18"/>
      <c r="M19" s="21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0</v>
      </c>
      <c r="N19" s="18"/>
      <c r="O19" s="21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0</v>
      </c>
      <c r="P19" s="18">
        <v>8.48</v>
      </c>
      <c r="Q19" s="21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1061</v>
      </c>
      <c r="R19" s="18"/>
      <c r="S19" s="21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0</v>
      </c>
      <c r="T19" s="18"/>
      <c r="U19" s="21">
        <f>IF($B19="M",(IF(OR(T19=0,T19*VLOOKUP($A19,Partridge!$A$3:$J$73,9)&lt;1.5),0,INT(51.39*((INT(100*((((INT(100*T19))/100)*VLOOKUP($A19,Partridge!$A$3:$J$73,9))))/100-1.5)^1.05)))),IF($B19="F",(IF(OR(T19=0,T19*2*VLOOKUP($A19,Partridge!$A$3:$J$73,9)&lt;1.5),0,INT(56.0211*((INT(100*((((INT(100*T19))/100)*2*VLOOKUP($A19,Partridge!$A$3:$J$73,9))))/100-1.5)^1.05)))),"M/F?"))</f>
        <v>0</v>
      </c>
      <c r="V19" s="18"/>
      <c r="W19" s="21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0</v>
      </c>
      <c r="X19" s="24">
        <v>37870</v>
      </c>
      <c r="Z19" s="12" t="s">
        <v>16</v>
      </c>
    </row>
    <row r="20" spans="1:26" ht="15" customHeight="1">
      <c r="A20" s="6">
        <v>61</v>
      </c>
      <c r="B20" s="35" t="s">
        <v>34</v>
      </c>
      <c r="C20" t="s">
        <v>55</v>
      </c>
      <c r="D20" t="s">
        <v>61</v>
      </c>
      <c r="E20" s="21">
        <f t="shared" si="0"/>
        <v>4827</v>
      </c>
      <c r="F20" s="18"/>
      <c r="G20" s="2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H20" s="18"/>
      <c r="I20" s="21">
        <f>IF($B20="M",(IF(OR(H20=0,H20*VLOOKUP($A20,Partridge!$A$3:$J$73,3)&lt;1.5),0,INT(51.39*((INT(100*((((INT(100*H20))/100)*VLOOKUP($A20,Partridge!$A$3:$J$73,3))))/100-1.5)^1.05)))),IF($B20="F",(IF(OR(H20=0,H20*2*VLOOKUP($A20,Partridge!$A$3:$J$73,3)&lt;1.5),0,INT(56.0211*((INT(100*((((INT(100*H20))/100)*2*VLOOKUP($A20,Partridge!$A$3:$J$73,3))))/100-1.5)^1.05)))),"M/F?"))</f>
        <v>0</v>
      </c>
      <c r="J20" s="18">
        <v>18.63</v>
      </c>
      <c r="K20" s="21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999</v>
      </c>
      <c r="L20" s="18"/>
      <c r="M20" s="21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0</v>
      </c>
      <c r="N20" s="18"/>
      <c r="O20" s="21">
        <f>IF($B20="M",(IF(OR(N20=0,N20*VLOOKUP($A20,Partridge!$A$3:$J$73,6)&lt;1.5),0,INT(51.39*((INT(100*((((INT(100*N20))/100)*VLOOKUP($A20,Partridge!$A$3:$J$73,6))))/100-1.5)^1.05)))),IF($B20="F",(IF(OR(N20=0,N20*2*VLOOKUP($A20,Partridge!$A$3:$J$73,6)&lt;1.5),0,INT(56.0211*((INT(100*((((INT(100*N20))/100)*2*VLOOKUP($A20,Partridge!$A$3:$J$73,6))))/100-1.5)^1.05)))),"M/F?"))</f>
        <v>0</v>
      </c>
      <c r="P20" s="18">
        <v>7.9</v>
      </c>
      <c r="Q20" s="21">
        <f>IF($B20="M",(IF(OR(P20=0,P20*VLOOKUP($A20,Partridge!$A$3:$J$73,7)&lt;1.5),0,INT(51.39*((INT(100*((((INT(100*P20))/100)*VLOOKUP($A20,Partridge!$A$3:$J$73,7))))/100-1.5)^1.05)))),IF($B20="F",(IF(OR(P20=0,P20*2*VLOOKUP($A20,Partridge!$A$3:$J$73,7)&lt;1.5),0,INT(56.0211*((INT(100*((((INT(100*P20))/100)*2*VLOOKUP($A20,Partridge!$A$3:$J$73,7))))/100-1.5)^1.05)))),"M/F?"))</f>
        <v>1005</v>
      </c>
      <c r="R20" s="18">
        <v>3.32</v>
      </c>
      <c r="S20" s="21">
        <f>IF($B20="M",(IF(OR(R20=0,R20*VLOOKUP($A20,Partridge!$A$3:$J$73,8)&lt;1.5),0,INT(51.39*((INT(100*((((INT(100*R20))/100)*VLOOKUP($A20,Partridge!$A$3:$J$73,8))))/100-1.5)^1.05)))),IF($B20="F",(IF(OR(R20=0,R20*2*VLOOKUP($A20,Partridge!$A$3:$J$73,8)&lt;1.5),0,INT(56.0211*((INT(100*((((INT(100*R20))/100)*2*VLOOKUP($A20,Partridge!$A$3:$J$73,8))))/100-1.5)^1.05)))),"M/F?"))</f>
        <v>823</v>
      </c>
      <c r="T20" s="18">
        <v>1.73</v>
      </c>
      <c r="U20" s="21">
        <f>IF($B20="M",(IF(OR(T20=0,T20*VLOOKUP($A20,Partridge!$A$3:$J$73,9)&lt;1.5),0,INT(51.39*((INT(100*((((INT(100*T20))/100)*VLOOKUP($A20,Partridge!$A$3:$J$73,9))))/100-1.5)^1.05)))),IF($B20="F",(IF(OR(T20=0,T20*2*VLOOKUP($A20,Partridge!$A$3:$J$73,9)&lt;1.5),0,INT(56.0211*((INT(100*((((INT(100*T20))/100)*2*VLOOKUP($A20,Partridge!$A$3:$J$73,9))))/100-1.5)^1.05)))),"M/F?"))</f>
        <v>863</v>
      </c>
      <c r="V20" s="18">
        <v>1.1</v>
      </c>
      <c r="W20" s="21">
        <f>IF($B20="M",(IF(OR(V20=0,V20*VLOOKUP($A20,Partridge!$A$3:$J$73,10)&lt;1.5),0,INT(51.39*((INT(100*((((INT(100*V20))/100)*VLOOKUP($A20,Partridge!$A$3:$J$73,10))))/100-1.5)^1.05)))),IF($B20="F",(IF(OR(V20=0,V20*2*VLOOKUP($A20,Partridge!$A$3:$J$73,10)&lt;1.5),0,INT(56.0211*((INT(100*((((INT(100*V20))/100)*2*VLOOKUP($A20,Partridge!$A$3:$J$73,10))))/100-1.5)^1.05)))),"M/F?"))</f>
        <v>1137</v>
      </c>
      <c r="X20" s="24">
        <v>37870</v>
      </c>
      <c r="Z20" s="12" t="s">
        <v>110</v>
      </c>
    </row>
    <row r="21" spans="1:26" ht="15" customHeight="1">
      <c r="A21" s="6">
        <v>62</v>
      </c>
      <c r="B21" s="35" t="s">
        <v>34</v>
      </c>
      <c r="C21" t="s">
        <v>39</v>
      </c>
      <c r="D21" t="s">
        <v>62</v>
      </c>
      <c r="E21" s="21">
        <f t="shared" si="0"/>
        <v>3820</v>
      </c>
      <c r="F21" s="18"/>
      <c r="G21" s="23">
        <f>IF($B21="M",(IF(OR(F21=0,F21*0.9308*VLOOKUP($A21,Partridge!$A$3:$J$73,2)&lt;1.5),0,INT(51.39*((INT(100*((((INT(100*F21))/100)*0.9308*VLOOKUP($A21,Partridge!$A$3:$J$73,2))))/100-1.5)^1.05)))),IF($B21="F",(IF(OR(F21=0,F21*2*0.9308*VLOOKUP($A21,Partridge!$A$3:$J$73,2)&lt;1.5),0,INT(56.0211*((INT(100*((((INT(100*F21))/100)*2*0.9308*VLOOKUP($A21,Partridge!$A$3:$J$73,2))))/100-1.5)^1.05)))),"M/F?"))</f>
        <v>0</v>
      </c>
      <c r="H21" s="18"/>
      <c r="I21" s="21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0</v>
      </c>
      <c r="J21" s="18">
        <v>13.98</v>
      </c>
      <c r="K21" s="21">
        <f>IF($B21="M",(IF(OR(J21=0,J21*VLOOKUP($A21,Partridge!$A$3:$J$73,4)&lt;1.5),0,INT(51.39*((INT(100*((((INT(100*J21))/100)*VLOOKUP($A21,Partridge!$A$3:$J$73,4))))/100-1.5)^1.05)))),IF($B21="F",(IF(OR(J21=0,J21*2*VLOOKUP($A21,Partridge!$A$3:$J$73,4)&lt;1.5),0,INT(56.0211*((INT(100*((((INT(100*J21))/100)*2*VLOOKUP($A21,Partridge!$A$3:$J$73,4))))/100-1.5)^1.05)))),"M/F?"))</f>
        <v>734</v>
      </c>
      <c r="L21" s="18"/>
      <c r="M21" s="21">
        <f>IF($B21="M",(IF(OR(L21=0,L21*VLOOKUP($A21,Partridge!$A$3:$J$73,5)&lt;1.5),0,INT(51.39*((INT(100*((((INT(100*L21))/100)*VLOOKUP($A21,Partridge!$A$3:$J$73,5))))/100-1.5)^1.05)))),IF($B21="F",(IF(OR(L21=0,L21*2*VLOOKUP($A21,Partridge!$A$3:$J$73,5)&lt;1.5),0,INT(56.02111*((INT(100*((((INT(100*L21))/100)*2*VLOOKUP($A21,Partridge!$A$3:$J$73,5))))/100-1.5)^1.05)))),"M/F?"))</f>
        <v>0</v>
      </c>
      <c r="N21" s="18"/>
      <c r="O21" s="21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0</v>
      </c>
      <c r="P21" s="18"/>
      <c r="Q21" s="21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0</v>
      </c>
      <c r="R21" s="18">
        <v>3.26</v>
      </c>
      <c r="S21" s="21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828</v>
      </c>
      <c r="T21" s="18">
        <v>1.95</v>
      </c>
      <c r="U21" s="21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1018</v>
      </c>
      <c r="V21" s="18">
        <v>1.16</v>
      </c>
      <c r="W21" s="21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1240</v>
      </c>
      <c r="X21" s="24">
        <v>37870</v>
      </c>
      <c r="Z21" s="12" t="s">
        <v>107</v>
      </c>
    </row>
    <row r="22" spans="1:26" ht="15" customHeight="1">
      <c r="A22" s="6">
        <v>64</v>
      </c>
      <c r="B22" s="35" t="s">
        <v>34</v>
      </c>
      <c r="C22" t="s">
        <v>63</v>
      </c>
      <c r="D22" t="s">
        <v>64</v>
      </c>
      <c r="E22" s="21">
        <f t="shared" si="0"/>
        <v>2869</v>
      </c>
      <c r="F22" s="18"/>
      <c r="G22" s="2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/>
      <c r="I22" s="21">
        <f>IF($B22="M",(IF(OR(H22=0,H22*VLOOKUP($A22,Partridge!$A$3:$J$73,3)&lt;1.5),0,INT(51.39*((INT(100*((((INT(100*H22))/100)*VLOOKUP($A22,Partridge!$A$3:$J$73,3))))/100-1.5)^1.05)))),IF($B22="F",(IF(OR(H22=0,H22*2*VLOOKUP($A22,Partridge!$A$3:$J$73,3)&lt;1.5),0,INT(56.0211*((INT(100*((((INT(100*H22))/100)*2*VLOOKUP($A22,Partridge!$A$3:$J$73,3))))/100-1.5)^1.05)))),"M/F?"))</f>
        <v>0</v>
      </c>
      <c r="J22" s="18">
        <v>12.71</v>
      </c>
      <c r="K22" s="21">
        <f>IF($B22="M",(IF(OR(J22=0,J22*VLOOKUP($A22,Partridge!$A$3:$J$73,4)&lt;1.5),0,INT(51.39*((INT(100*((((INT(100*J22))/100)*VLOOKUP($A22,Partridge!$A$3:$J$73,4))))/100-1.5)^1.05)))),IF($B22="F",(IF(OR(J22=0,J22*2*VLOOKUP($A22,Partridge!$A$3:$J$73,4)&lt;1.5),0,INT(56.0211*((INT(100*((((INT(100*J22))/100)*2*VLOOKUP($A22,Partridge!$A$3:$J$73,4))))/100-1.5)^1.05)))),"M/F?"))</f>
        <v>693</v>
      </c>
      <c r="L22" s="18"/>
      <c r="M22" s="21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0</v>
      </c>
      <c r="N22" s="18"/>
      <c r="O22" s="21">
        <f>IF($B22="M",(IF(OR(N22=0,N22*VLOOKUP($A22,Partridge!$A$3:$J$73,6)&lt;1.5),0,INT(51.39*((INT(100*((((INT(100*N22))/100)*VLOOKUP($A22,Partridge!$A$3:$J$73,6))))/100-1.5)^1.05)))),IF($B22="F",(IF(OR(N22=0,N22*2*VLOOKUP($A22,Partridge!$A$3:$J$73,6)&lt;1.5),0,INT(56.0211*((INT(100*((((INT(100*N22))/100)*2*VLOOKUP($A22,Partridge!$A$3:$J$73,6))))/100-1.5)^1.05)))),"M/F?"))</f>
        <v>0</v>
      </c>
      <c r="P22" s="18">
        <v>4.76</v>
      </c>
      <c r="Q22" s="21">
        <f>IF($B22="M",(IF(OR(P22=0,P22*VLOOKUP($A22,Partridge!$A$3:$J$73,7)&lt;1.5),0,INT(51.39*((INT(100*((((INT(100*P22))/100)*VLOOKUP($A22,Partridge!$A$3:$J$73,7))))/100-1.5)^1.05)))),IF($B22="F",(IF(OR(P22=0,P22*2*VLOOKUP($A22,Partridge!$A$3:$J$73,7)&lt;1.5),0,INT(56.0211*((INT(100*((((INT(100*P22))/100)*2*VLOOKUP($A22,Partridge!$A$3:$J$73,7))))/100-1.5)^1.05)))),"M/F?"))</f>
        <v>605</v>
      </c>
      <c r="R22" s="18">
        <v>2.24</v>
      </c>
      <c r="S22" s="21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562</v>
      </c>
      <c r="T22" s="18">
        <v>1.15</v>
      </c>
      <c r="U22" s="21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580</v>
      </c>
      <c r="V22" s="18">
        <v>0.45</v>
      </c>
      <c r="W22" s="21">
        <f>IF($B22="M",(IF(OR(V22=0,V22*VLOOKUP($A22,Partridge!$A$3:$J$73,10)&lt;1.5),0,INT(51.39*((INT(100*((((INT(100*V22))/100)*VLOOKUP($A22,Partridge!$A$3:$J$73,10))))/100-1.5)^1.05)))),IF($B22="F",(IF(OR(V22=0,V22*2*VLOOKUP($A22,Partridge!$A$3:$J$73,10)&lt;1.5),0,INT(56.0211*((INT(100*((((INT(100*V22))/100)*2*VLOOKUP($A22,Partridge!$A$3:$J$73,10))))/100-1.5)^1.05)))),"M/F?"))</f>
        <v>429</v>
      </c>
      <c r="X22" s="24">
        <v>37870</v>
      </c>
      <c r="Z22" s="12" t="s">
        <v>16</v>
      </c>
    </row>
    <row r="23" spans="1:26" ht="15" customHeight="1">
      <c r="A23" s="6">
        <v>66</v>
      </c>
      <c r="B23" s="35" t="s">
        <v>34</v>
      </c>
      <c r="C23" t="s">
        <v>65</v>
      </c>
      <c r="D23" t="s">
        <v>66</v>
      </c>
      <c r="E23" s="21">
        <f t="shared" si="0"/>
        <v>2281</v>
      </c>
      <c r="F23" s="18"/>
      <c r="G23" s="2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/>
      <c r="I23" s="21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0</v>
      </c>
      <c r="J23" s="18">
        <v>12.32</v>
      </c>
      <c r="K23" s="21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707</v>
      </c>
      <c r="L23" s="18"/>
      <c r="M23" s="21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0</v>
      </c>
      <c r="N23" s="18"/>
      <c r="O23" s="21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0</v>
      </c>
      <c r="P23" s="18">
        <v>3.94</v>
      </c>
      <c r="Q23" s="21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512</v>
      </c>
      <c r="R23" s="18">
        <v>1.95</v>
      </c>
      <c r="S23" s="21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505</v>
      </c>
      <c r="T23" s="18">
        <v>0.9</v>
      </c>
      <c r="U23" s="21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457</v>
      </c>
      <c r="V23" s="18">
        <v>0.16</v>
      </c>
      <c r="W23" s="21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100</v>
      </c>
      <c r="X23" s="24">
        <v>37870</v>
      </c>
      <c r="Z23" s="12" t="s">
        <v>111</v>
      </c>
    </row>
    <row r="24" spans="1:26" ht="15" customHeight="1">
      <c r="A24" s="6">
        <v>68</v>
      </c>
      <c r="B24" s="35" t="s">
        <v>34</v>
      </c>
      <c r="C24" t="s">
        <v>55</v>
      </c>
      <c r="D24" t="s">
        <v>67</v>
      </c>
      <c r="E24" s="21">
        <f t="shared" si="0"/>
        <v>1562</v>
      </c>
      <c r="F24" s="18"/>
      <c r="G24" s="23">
        <f>IF($B24="M",(IF(OR(F24=0,F24*0.9308*VLOOKUP($A24,Partridge!$A$3:$J$73,2)&lt;1.5),0,INT(51.39*((INT(100*((((INT(100*F24))/100)*0.9308*VLOOKUP($A24,Partridge!$A$3:$J$73,2))))/100-1.5)^1.05)))),IF($B24="F",(IF(OR(F24=0,F24*2*0.9308*VLOOKUP($A24,Partridge!$A$3:$J$73,2)&lt;1.5),0,INT(56.0211*((INT(100*((((INT(100*F24))/100)*2*0.9308*VLOOKUP($A24,Partridge!$A$3:$J$73,2))))/100-1.5)^1.05)))),"M/F?"))</f>
        <v>0</v>
      </c>
      <c r="H24" s="18"/>
      <c r="I24" s="21">
        <f>IF($B24="M",(IF(OR(H24=0,H24*VLOOKUP($A24,Partridge!$A$3:$J$73,3)&lt;1.5),0,INT(51.39*((INT(100*((((INT(100*H24))/100)*VLOOKUP($A24,Partridge!$A$3:$J$73,3))))/100-1.5)^1.05)))),IF($B24="F",(IF(OR(H24=0,H24*2*VLOOKUP($A24,Partridge!$A$3:$J$73,3)&lt;1.5),0,INT(56.0211*((INT(100*((((INT(100*H24))/100)*2*VLOOKUP($A24,Partridge!$A$3:$J$73,3))))/100-1.5)^1.05)))),"M/F?"))</f>
        <v>0</v>
      </c>
      <c r="J24" s="18">
        <v>14</v>
      </c>
      <c r="K24" s="21">
        <f>IF($B24="M",(IF(OR(J24=0,J24*VLOOKUP($A24,Partridge!$A$3:$J$73,4)&lt;1.5),0,INT(51.39*((INT(100*((((INT(100*J24))/100)*VLOOKUP($A24,Partridge!$A$3:$J$73,4))))/100-1.5)^1.05)))),IF($B24="F",(IF(OR(J24=0,J24*2*VLOOKUP($A24,Partridge!$A$3:$J$73,4)&lt;1.5),0,INT(56.0211*((INT(100*((((INT(100*J24))/100)*2*VLOOKUP($A24,Partridge!$A$3:$J$73,4))))/100-1.5)^1.05)))),"M/F?"))</f>
        <v>869</v>
      </c>
      <c r="L24" s="18"/>
      <c r="M24" s="21">
        <f>IF($B24="M",(IF(OR(L24=0,L24*VLOOKUP($A24,Partridge!$A$3:$J$73,5)&lt;1.5),0,INT(51.39*((INT(100*((((INT(100*L24))/100)*VLOOKUP($A24,Partridge!$A$3:$J$73,5))))/100-1.5)^1.05)))),IF($B24="F",(IF(OR(L24=0,L24*2*VLOOKUP($A24,Partridge!$A$3:$J$73,5)&lt;1.5),0,INT(56.02111*((INT(100*((((INT(100*L24))/100)*2*VLOOKUP($A24,Partridge!$A$3:$J$73,5))))/100-1.5)^1.05)))),"M/F?"))</f>
        <v>0</v>
      </c>
      <c r="N24" s="18"/>
      <c r="O24" s="21">
        <f>IF($B24="M",(IF(OR(N24=0,N24*VLOOKUP($A24,Partridge!$A$3:$J$73,6)&lt;1.5),0,INT(51.39*((INT(100*((((INT(100*N24))/100)*VLOOKUP($A24,Partridge!$A$3:$J$73,6))))/100-1.5)^1.05)))),IF($B24="F",(IF(OR(N24=0,N24*2*VLOOKUP($A24,Partridge!$A$3:$J$73,6)&lt;1.5),0,INT(56.0211*((INT(100*((((INT(100*N24))/100)*2*VLOOKUP($A24,Partridge!$A$3:$J$73,6))))/100-1.5)^1.05)))),"M/F?"))</f>
        <v>0</v>
      </c>
      <c r="P24" s="18">
        <v>4.81</v>
      </c>
      <c r="Q24" s="21">
        <f>IF($B24="M",(IF(OR(P24=0,P24*VLOOKUP($A24,Partridge!$A$3:$J$73,7)&lt;1.5),0,INT(51.39*((INT(100*((((INT(100*P24))/100)*VLOOKUP($A24,Partridge!$A$3:$J$73,7))))/100-1.5)^1.05)))),IF($B24="F",(IF(OR(P24=0,P24*2*VLOOKUP($A24,Partridge!$A$3:$J$73,7)&lt;1.5),0,INT(56.0211*((INT(100*((((INT(100*P24))/100)*2*VLOOKUP($A24,Partridge!$A$3:$J$73,7))))/100-1.5)^1.05)))),"M/F?"))</f>
        <v>693</v>
      </c>
      <c r="R24" s="18"/>
      <c r="S24" s="21">
        <f>IF($B24="M",(IF(OR(R24=0,R24*VLOOKUP($A24,Partridge!$A$3:$J$73,8)&lt;1.5),0,INT(51.39*((INT(100*((((INT(100*R24))/100)*VLOOKUP($A24,Partridge!$A$3:$J$73,8))))/100-1.5)^1.05)))),IF($B24="F",(IF(OR(R24=0,R24*2*VLOOKUP($A24,Partridge!$A$3:$J$73,8)&lt;1.5),0,INT(56.0211*((INT(100*((((INT(100*R24))/100)*2*VLOOKUP($A24,Partridge!$A$3:$J$73,8))))/100-1.5)^1.05)))),"M/F?"))</f>
        <v>0</v>
      </c>
      <c r="T24" s="18"/>
      <c r="U24" s="21">
        <f>IF($B24="M",(IF(OR(T24=0,T24*VLOOKUP($A24,Partridge!$A$3:$J$73,9)&lt;1.5),0,INT(51.39*((INT(100*((((INT(100*T24))/100)*VLOOKUP($A24,Partridge!$A$3:$J$73,9))))/100-1.5)^1.05)))),IF($B24="F",(IF(OR(T24=0,T24*2*VLOOKUP($A24,Partridge!$A$3:$J$73,9)&lt;1.5),0,INT(56.0211*((INT(100*((((INT(100*T24))/100)*2*VLOOKUP($A24,Partridge!$A$3:$J$73,9))))/100-1.5)^1.05)))),"M/F?"))</f>
        <v>0</v>
      </c>
      <c r="V24" s="18"/>
      <c r="W24" s="21">
        <f>IF($B24="M",(IF(OR(V24=0,V24*VLOOKUP($A24,Partridge!$A$3:$J$73,10)&lt;1.5),0,INT(51.39*((INT(100*((((INT(100*V24))/100)*VLOOKUP($A24,Partridge!$A$3:$J$73,10))))/100-1.5)^1.05)))),IF($B24="F",(IF(OR(V24=0,V24*2*VLOOKUP($A24,Partridge!$A$3:$J$73,10)&lt;1.5),0,INT(56.0211*((INT(100*((((INT(100*V24))/100)*2*VLOOKUP($A24,Partridge!$A$3:$J$73,10))))/100-1.5)^1.05)))),"M/F?"))</f>
        <v>0</v>
      </c>
      <c r="X24" s="24">
        <v>37870</v>
      </c>
      <c r="Z24" s="12" t="s">
        <v>107</v>
      </c>
    </row>
    <row r="25" spans="1:26" ht="15" customHeight="1">
      <c r="A25" s="6">
        <v>68</v>
      </c>
      <c r="B25" s="35" t="s">
        <v>34</v>
      </c>
      <c r="C25" t="s">
        <v>68</v>
      </c>
      <c r="D25" t="s">
        <v>69</v>
      </c>
      <c r="E25" s="21">
        <f t="shared" si="0"/>
        <v>1641</v>
      </c>
      <c r="F25" s="18"/>
      <c r="G25" s="2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/>
      <c r="I25" s="21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0</v>
      </c>
      <c r="J25" s="18">
        <v>13.82</v>
      </c>
      <c r="K25" s="21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856</v>
      </c>
      <c r="L25" s="18"/>
      <c r="M25" s="21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0</v>
      </c>
      <c r="N25" s="18"/>
      <c r="O25" s="21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0</v>
      </c>
      <c r="P25" s="18">
        <v>5.35</v>
      </c>
      <c r="Q25" s="21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785</v>
      </c>
      <c r="R25" s="18"/>
      <c r="S25" s="21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0</v>
      </c>
      <c r="T25" s="18"/>
      <c r="U25" s="21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0</v>
      </c>
      <c r="V25" s="18"/>
      <c r="W25" s="21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0</v>
      </c>
      <c r="X25" s="24">
        <v>37870</v>
      </c>
      <c r="Z25" s="12" t="s">
        <v>111</v>
      </c>
    </row>
    <row r="26" spans="1:26" ht="15" customHeight="1">
      <c r="A26" s="6">
        <v>70</v>
      </c>
      <c r="B26" s="35" t="s">
        <v>34</v>
      </c>
      <c r="C26" t="s">
        <v>55</v>
      </c>
      <c r="D26" t="s">
        <v>70</v>
      </c>
      <c r="E26" s="21">
        <f t="shared" si="0"/>
        <v>5467</v>
      </c>
      <c r="F26" s="18"/>
      <c r="G26" s="23">
        <f>IF($B26="M",(IF(OR(F26=0,F26*0.9308*VLOOKUP($A26,Partridge!$A$3:$J$73,2)&lt;1.5),0,INT(51.39*((INT(100*((((INT(100*F26))/100)*0.9308*VLOOKUP($A26,Partridge!$A$3:$J$73,2))))/100-1.5)^1.05)))),IF($B26="F",(IF(OR(F26=0,F26*2*0.9308*VLOOKUP($A26,Partridge!$A$3:$J$73,2)&lt;1.5),0,INT(56.0211*((INT(100*((((INT(100*F26))/100)*2*0.9308*VLOOKUP($A26,Partridge!$A$3:$J$73,2))))/100-1.5)^1.05)))),"M/F?"))</f>
        <v>0</v>
      </c>
      <c r="H26" s="18">
        <v>18.83</v>
      </c>
      <c r="I26" s="21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1146</v>
      </c>
      <c r="J26" s="18"/>
      <c r="K26" s="21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0</v>
      </c>
      <c r="L26" s="18"/>
      <c r="M26" s="21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0</v>
      </c>
      <c r="N26" s="18">
        <v>10.96</v>
      </c>
      <c r="O26" s="21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1110</v>
      </c>
      <c r="P26" s="18">
        <v>6.71</v>
      </c>
      <c r="Q26" s="21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1084</v>
      </c>
      <c r="R26" s="18">
        <v>3.44</v>
      </c>
      <c r="S26" s="21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1115</v>
      </c>
      <c r="T26" s="18">
        <v>1.58</v>
      </c>
      <c r="U26" s="21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1012</v>
      </c>
      <c r="V26" s="18"/>
      <c r="W26" s="21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0</v>
      </c>
      <c r="X26" s="24">
        <v>37870</v>
      </c>
      <c r="Z26" s="12" t="s">
        <v>112</v>
      </c>
    </row>
    <row r="27" spans="1:26" ht="15" customHeight="1">
      <c r="A27" s="6">
        <v>70</v>
      </c>
      <c r="B27" s="35" t="s">
        <v>34</v>
      </c>
      <c r="C27" t="s">
        <v>46</v>
      </c>
      <c r="D27" t="s">
        <v>71</v>
      </c>
      <c r="E27" s="21">
        <f t="shared" si="0"/>
        <v>891</v>
      </c>
      <c r="F27" s="18"/>
      <c r="G27" s="23">
        <f>IF($B27="M",(IF(OR(F27=0,F27*0.9308*VLOOKUP($A27,Partridge!$A$3:$J$73,2)&lt;1.5),0,INT(51.39*((INT(100*((((INT(100*F27))/100)*0.9308*VLOOKUP($A27,Partridge!$A$3:$J$73,2))))/100-1.5)^1.05)))),IF($B27="F",(IF(OR(F27=0,F27*2*0.9308*VLOOKUP($A27,Partridge!$A$3:$J$73,2)&lt;1.5),0,INT(56.0211*((INT(100*((((INT(100*F27))/100)*2*0.9308*VLOOKUP($A27,Partridge!$A$3:$J$73,2))))/100-1.5)^1.05)))),"M/F?"))</f>
        <v>0</v>
      </c>
      <c r="H27" s="18">
        <v>15.11</v>
      </c>
      <c r="I27" s="21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891</v>
      </c>
      <c r="J27" s="18"/>
      <c r="K27" s="21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0</v>
      </c>
      <c r="L27" s="18"/>
      <c r="M27" s="21">
        <f>IF($B27="M",(IF(OR(L27=0,L27*VLOOKUP($A27,Partridge!$A$3:$J$73,5)&lt;1.5),0,INT(51.39*((INT(100*((((INT(100*L27))/100)*VLOOKUP($A27,Partridge!$A$3:$J$73,5))))/100-1.5)^1.05)))),IF($B27="F",(IF(OR(L27=0,L27*2*VLOOKUP($A27,Partridge!$A$3:$J$73,5)&lt;1.5),0,INT(56.02111*((INT(100*((((INT(100*L27))/100)*2*VLOOKUP($A27,Partridge!$A$3:$J$73,5))))/100-1.5)^1.05)))),"M/F?"))</f>
        <v>0</v>
      </c>
      <c r="N27" s="18"/>
      <c r="O27" s="21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0</v>
      </c>
      <c r="P27" s="18"/>
      <c r="Q27" s="21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0</v>
      </c>
      <c r="R27" s="18"/>
      <c r="S27" s="21">
        <f>IF($B27="M",(IF(OR(R27=0,R27*VLOOKUP($A27,Partridge!$A$3:$J$73,8)&lt;1.5),0,INT(51.39*((INT(100*((((INT(100*R27))/100)*VLOOKUP($A27,Partridge!$A$3:$J$73,8))))/100-1.5)^1.05)))),IF($B27="F",(IF(OR(R27=0,R27*2*VLOOKUP($A27,Partridge!$A$3:$J$73,8)&lt;1.5),0,INT(56.0211*((INT(100*((((INT(100*R27))/100)*2*VLOOKUP($A27,Partridge!$A$3:$J$73,8))))/100-1.5)^1.05)))),"M/F?"))</f>
        <v>0</v>
      </c>
      <c r="T27" s="18"/>
      <c r="U27" s="21">
        <f>IF($B27="M",(IF(OR(T27=0,T27*VLOOKUP($A27,Partridge!$A$3:$J$73,9)&lt;1.5),0,INT(51.39*((INT(100*((((INT(100*T27))/100)*VLOOKUP($A27,Partridge!$A$3:$J$73,9))))/100-1.5)^1.05)))),IF($B27="F",(IF(OR(T27=0,T27*2*VLOOKUP($A27,Partridge!$A$3:$J$73,9)&lt;1.5),0,INT(56.0211*((INT(100*((((INT(100*T27))/100)*2*VLOOKUP($A27,Partridge!$A$3:$J$73,9))))/100-1.5)^1.05)))),"M/F?"))</f>
        <v>0</v>
      </c>
      <c r="V27" s="18"/>
      <c r="W27" s="21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0</v>
      </c>
      <c r="X27" s="24">
        <v>37870</v>
      </c>
      <c r="Z27" s="12" t="s">
        <v>109</v>
      </c>
    </row>
    <row r="28" spans="1:26" ht="15" customHeight="1">
      <c r="A28" s="6">
        <v>71</v>
      </c>
      <c r="B28" s="35" t="s">
        <v>34</v>
      </c>
      <c r="C28" t="s">
        <v>72</v>
      </c>
      <c r="D28" t="s">
        <v>73</v>
      </c>
      <c r="E28" s="21">
        <f t="shared" si="0"/>
        <v>3758</v>
      </c>
      <c r="F28" s="18"/>
      <c r="G28" s="23">
        <f>IF($B28="M",(IF(OR(F28=0,F28*0.9308*VLOOKUP($A28,Partridge!$A$3:$J$73,2)&lt;1.5),0,INT(51.39*((INT(100*((((INT(100*F28))/100)*0.9308*VLOOKUP($A28,Partridge!$A$3:$J$73,2))))/100-1.5)^1.05)))),IF($B28="F",(IF(OR(F28=0,F28*2*0.9308*VLOOKUP($A28,Partridge!$A$3:$J$73,2)&lt;1.5),0,INT(56.0211*((INT(100*((((INT(100*F28))/100)*2*0.9308*VLOOKUP($A28,Partridge!$A$3:$J$73,2))))/100-1.5)^1.05)))),"M/F?"))</f>
        <v>0</v>
      </c>
      <c r="H28" s="18">
        <v>13.03</v>
      </c>
      <c r="I28" s="21">
        <f>IF($B28="M",(IF(OR(H28=0,H28*VLOOKUP($A28,Partridge!$A$3:$J$73,3)&lt;1.5),0,INT(51.39*((INT(100*((((INT(100*H28))/100)*VLOOKUP($A28,Partridge!$A$3:$J$73,3))))/100-1.5)^1.05)))),IF($B28="F",(IF(OR(H28=0,H28*2*VLOOKUP($A28,Partridge!$A$3:$J$73,3)&lt;1.5),0,INT(56.0211*((INT(100*((((INT(100*H28))/100)*2*VLOOKUP($A28,Partridge!$A$3:$J$73,3))))/100-1.5)^1.05)))),"M/F?"))</f>
        <v>772</v>
      </c>
      <c r="J28" s="18"/>
      <c r="K28" s="21">
        <f>IF($B28="M",(IF(OR(J28=0,J28*VLOOKUP($A28,Partridge!$A$3:$J$73,4)&lt;1.5),0,INT(51.39*((INT(100*((((INT(100*J28))/100)*VLOOKUP($A28,Partridge!$A$3:$J$73,4))))/100-1.5)^1.05)))),IF($B28="F",(IF(OR(J28=0,J28*2*VLOOKUP($A28,Partridge!$A$3:$J$73,4)&lt;1.5),0,INT(56.0211*((INT(100*((((INT(100*J28))/100)*2*VLOOKUP($A28,Partridge!$A$3:$J$73,4))))/100-1.5)^1.05)))),"M/F?"))</f>
        <v>0</v>
      </c>
      <c r="L28" s="18"/>
      <c r="M28" s="21">
        <f>IF($B28="M",(IF(OR(L28=0,L28*VLOOKUP($A28,Partridge!$A$3:$J$73,5)&lt;1.5),0,INT(51.39*((INT(100*((((INT(100*L28))/100)*VLOOKUP($A28,Partridge!$A$3:$J$73,5))))/100-1.5)^1.05)))),IF($B28="F",(IF(OR(L28=0,L28*2*VLOOKUP($A28,Partridge!$A$3:$J$73,5)&lt;1.5),0,INT(56.02111*((INT(100*((((INT(100*L28))/100)*2*VLOOKUP($A28,Partridge!$A$3:$J$73,5))))/100-1.5)^1.05)))),"M/F?"))</f>
        <v>0</v>
      </c>
      <c r="N28" s="18">
        <v>7.19</v>
      </c>
      <c r="O28" s="21">
        <f>IF($B28="M",(IF(OR(N28=0,N28*VLOOKUP($A28,Partridge!$A$3:$J$73,6)&lt;1.5),0,INT(51.39*((INT(100*((((INT(100*N28))/100)*VLOOKUP($A28,Partridge!$A$3:$J$73,6))))/100-1.5)^1.05)))),IF($B28="F",(IF(OR(N28=0,N28*2*VLOOKUP($A28,Partridge!$A$3:$J$73,6)&lt;1.5),0,INT(56.0211*((INT(100*((((INT(100*N28))/100)*2*VLOOKUP($A28,Partridge!$A$3:$J$73,6))))/100-1.5)^1.05)))),"M/F?"))</f>
        <v>703</v>
      </c>
      <c r="P28" s="18">
        <v>5.03</v>
      </c>
      <c r="Q28" s="21">
        <f>IF($B28="M",(IF(OR(P28=0,P28*VLOOKUP($A28,Partridge!$A$3:$J$73,7)&lt;1.5),0,INT(51.39*((INT(100*((((INT(100*P28))/100)*VLOOKUP($A28,Partridge!$A$3:$J$73,7))))/100-1.5)^1.05)))),IF($B28="F",(IF(OR(P28=0,P28*2*VLOOKUP($A28,Partridge!$A$3:$J$73,7)&lt;1.5),0,INT(56.0211*((INT(100*((((INT(100*P28))/100)*2*VLOOKUP($A28,Partridge!$A$3:$J$73,7))))/100-1.5)^1.05)))),"M/F?"))</f>
        <v>803</v>
      </c>
      <c r="R28" s="18">
        <v>2.51</v>
      </c>
      <c r="S28" s="21">
        <f>IF($B28="M",(IF(OR(R28=0,R28*VLOOKUP($A28,Partridge!$A$3:$J$73,8)&lt;1.5),0,INT(51.39*((INT(100*((((INT(100*R28))/100)*VLOOKUP($A28,Partridge!$A$3:$J$73,8))))/100-1.5)^1.05)))),IF($B28="F",(IF(OR(R28=0,R28*2*VLOOKUP($A28,Partridge!$A$3:$J$73,8)&lt;1.5),0,INT(56.0211*((INT(100*((((INT(100*R28))/100)*2*VLOOKUP($A28,Partridge!$A$3:$J$73,8))))/100-1.5)^1.05)))),"M/F?"))</f>
        <v>801</v>
      </c>
      <c r="T28" s="18">
        <v>1.09</v>
      </c>
      <c r="U28" s="21">
        <f>IF($B28="M",(IF(OR(T28=0,T28*VLOOKUP($A28,Partridge!$A$3:$J$73,9)&lt;1.5),0,INT(51.39*((INT(100*((((INT(100*T28))/100)*VLOOKUP($A28,Partridge!$A$3:$J$73,9))))/100-1.5)^1.05)))),IF($B28="F",(IF(OR(T28=0,T28*2*VLOOKUP($A28,Partridge!$A$3:$J$73,9)&lt;1.5),0,INT(56.0211*((INT(100*((((INT(100*T28))/100)*2*VLOOKUP($A28,Partridge!$A$3:$J$73,9))))/100-1.5)^1.05)))),"M/F?"))</f>
        <v>679</v>
      </c>
      <c r="V28" s="18"/>
      <c r="W28" s="21">
        <f>IF($B28="M",(IF(OR(V28=0,V28*VLOOKUP($A28,Partridge!$A$3:$J$73,10)&lt;1.5),0,INT(51.39*((INT(100*((((INT(100*V28))/100)*VLOOKUP($A28,Partridge!$A$3:$J$73,10))))/100-1.5)^1.05)))),IF($B28="F",(IF(OR(V28=0,V28*2*VLOOKUP($A28,Partridge!$A$3:$J$73,10)&lt;1.5),0,INT(56.0211*((INT(100*((((INT(100*V28))/100)*2*VLOOKUP($A28,Partridge!$A$3:$J$73,10))))/100-1.5)^1.05)))),"M/F?"))</f>
        <v>0</v>
      </c>
      <c r="X28" s="24">
        <v>37870</v>
      </c>
      <c r="Z28" s="12" t="s">
        <v>107</v>
      </c>
    </row>
    <row r="29" spans="1:26" ht="15" customHeight="1">
      <c r="A29" s="6">
        <v>71</v>
      </c>
      <c r="B29" s="35" t="s">
        <v>34</v>
      </c>
      <c r="C29" t="s">
        <v>74</v>
      </c>
      <c r="D29" t="s">
        <v>75</v>
      </c>
      <c r="E29" s="21">
        <f t="shared" si="0"/>
        <v>1493</v>
      </c>
      <c r="F29" s="18"/>
      <c r="G29" s="23">
        <f>IF($B29="M",(IF(OR(F29=0,F29*0.9308*VLOOKUP($A29,Partridge!$A$3:$J$73,2)&lt;1.5),0,INT(51.39*((INT(100*((((INT(100*F29))/100)*0.9308*VLOOKUP($A29,Partridge!$A$3:$J$73,2))))/100-1.5)^1.05)))),IF($B29="F",(IF(OR(F29=0,F29*2*0.9308*VLOOKUP($A29,Partridge!$A$3:$J$73,2)&lt;1.5),0,INT(56.0211*((INT(100*((((INT(100*F29))/100)*2*0.9308*VLOOKUP($A29,Partridge!$A$3:$J$73,2))))/100-1.5)^1.05)))),"M/F?"))</f>
        <v>0</v>
      </c>
      <c r="H29" s="18">
        <v>11.94</v>
      </c>
      <c r="I29" s="21">
        <f>IF($B29="M",(IF(OR(H29=0,H29*VLOOKUP($A29,Partridge!$A$3:$J$73,3)&lt;1.5),0,INT(51.39*((INT(100*((((INT(100*H29))/100)*VLOOKUP($A29,Partridge!$A$3:$J$73,3))))/100-1.5)^1.05)))),IF($B29="F",(IF(OR(H29=0,H29*2*VLOOKUP($A29,Partridge!$A$3:$J$73,3)&lt;1.5),0,INT(56.0211*((INT(100*((((INT(100*H29))/100)*2*VLOOKUP($A29,Partridge!$A$3:$J$73,3))))/100-1.5)^1.05)))),"M/F?"))</f>
        <v>697</v>
      </c>
      <c r="J29" s="18"/>
      <c r="K29" s="21">
        <f>IF($B29="M",(IF(OR(J29=0,J29*VLOOKUP($A29,Partridge!$A$3:$J$73,4)&lt;1.5),0,INT(51.39*((INT(100*((((INT(100*J29))/100)*VLOOKUP($A29,Partridge!$A$3:$J$73,4))))/100-1.5)^1.05)))),IF($B29="F",(IF(OR(J29=0,J29*2*VLOOKUP($A29,Partridge!$A$3:$J$73,4)&lt;1.5),0,INT(56.0211*((INT(100*((((INT(100*J29))/100)*2*VLOOKUP($A29,Partridge!$A$3:$J$73,4))))/100-1.5)^1.05)))),"M/F?"))</f>
        <v>0</v>
      </c>
      <c r="L29" s="18"/>
      <c r="M29" s="21">
        <f>IF($B29="M",(IF(OR(L29=0,L29*VLOOKUP($A29,Partridge!$A$3:$J$73,5)&lt;1.5),0,INT(51.39*((INT(100*((((INT(100*L29))/100)*VLOOKUP($A29,Partridge!$A$3:$J$73,5))))/100-1.5)^1.05)))),IF($B29="F",(IF(OR(L29=0,L29*2*VLOOKUP($A29,Partridge!$A$3:$J$73,5)&lt;1.5),0,INT(56.02111*((INT(100*((((INT(100*L29))/100)*2*VLOOKUP($A29,Partridge!$A$3:$J$73,5))))/100-1.5)^1.05)))),"M/F?"))</f>
        <v>0</v>
      </c>
      <c r="N29" s="18">
        <v>7.99</v>
      </c>
      <c r="O29" s="21">
        <f>IF($B29="M",(IF(OR(N29=0,N29*VLOOKUP($A29,Partridge!$A$3:$J$73,6)&lt;1.5),0,INT(51.39*((INT(100*((((INT(100*N29))/100)*VLOOKUP($A29,Partridge!$A$3:$J$73,6))))/100-1.5)^1.05)))),IF($B29="F",(IF(OR(N29=0,N29*2*VLOOKUP($A29,Partridge!$A$3:$J$73,6)&lt;1.5),0,INT(56.0211*((INT(100*((((INT(100*N29))/100)*2*VLOOKUP($A29,Partridge!$A$3:$J$73,6))))/100-1.5)^1.05)))),"M/F?"))</f>
        <v>796</v>
      </c>
      <c r="P29" s="18"/>
      <c r="Q29" s="21">
        <f>IF($B29="M",(IF(OR(P29=0,P29*VLOOKUP($A29,Partridge!$A$3:$J$73,7)&lt;1.5),0,INT(51.39*((INT(100*((((INT(100*P29))/100)*VLOOKUP($A29,Partridge!$A$3:$J$73,7))))/100-1.5)^1.05)))),IF($B29="F",(IF(OR(P29=0,P29*2*VLOOKUP($A29,Partridge!$A$3:$J$73,7)&lt;1.5),0,INT(56.0211*((INT(100*((((INT(100*P29))/100)*2*VLOOKUP($A29,Partridge!$A$3:$J$73,7))))/100-1.5)^1.05)))),"M/F?"))</f>
        <v>0</v>
      </c>
      <c r="R29" s="18"/>
      <c r="S29" s="21">
        <f>IF($B29="M",(IF(OR(R29=0,R29*VLOOKUP($A29,Partridge!$A$3:$J$73,8)&lt;1.5),0,INT(51.39*((INT(100*((((INT(100*R29))/100)*VLOOKUP($A29,Partridge!$A$3:$J$73,8))))/100-1.5)^1.05)))),IF($B29="F",(IF(OR(R29=0,R29*2*VLOOKUP($A29,Partridge!$A$3:$J$73,8)&lt;1.5),0,INT(56.0211*((INT(100*((((INT(100*R29))/100)*2*VLOOKUP($A29,Partridge!$A$3:$J$73,8))))/100-1.5)^1.05)))),"M/F?"))</f>
        <v>0</v>
      </c>
      <c r="T29" s="18">
        <v>0</v>
      </c>
      <c r="U29" s="21">
        <f>IF($B29="M",(IF(OR(T29=0,T29*VLOOKUP($A29,Partridge!$A$3:$J$73,9)&lt;1.5),0,INT(51.39*((INT(100*((((INT(100*T29))/100)*VLOOKUP($A29,Partridge!$A$3:$J$73,9))))/100-1.5)^1.05)))),IF($B29="F",(IF(OR(T29=0,T29*2*VLOOKUP($A29,Partridge!$A$3:$J$73,9)&lt;1.5),0,INT(56.0211*((INT(100*((((INT(100*T29))/100)*2*VLOOKUP($A29,Partridge!$A$3:$J$73,9))))/100-1.5)^1.05)))),"M/F?"))</f>
        <v>0</v>
      </c>
      <c r="V29" s="18"/>
      <c r="W29" s="21">
        <f>IF($B29="M",(IF(OR(V29=0,V29*VLOOKUP($A29,Partridge!$A$3:$J$73,10)&lt;1.5),0,INT(51.39*((INT(100*((((INT(100*V29))/100)*VLOOKUP($A29,Partridge!$A$3:$J$73,10))))/100-1.5)^1.05)))),IF($B29="F",(IF(OR(V29=0,V29*2*VLOOKUP($A29,Partridge!$A$3:$J$73,10)&lt;1.5),0,INT(56.0211*((INT(100*((((INT(100*V29))/100)*2*VLOOKUP($A29,Partridge!$A$3:$J$73,10))))/100-1.5)^1.05)))),"M/F?"))</f>
        <v>0</v>
      </c>
      <c r="X29" s="24">
        <v>37870</v>
      </c>
      <c r="Z29" s="12" t="s">
        <v>110</v>
      </c>
    </row>
    <row r="30" spans="1:26" ht="15" customHeight="1">
      <c r="A30" s="6">
        <v>71</v>
      </c>
      <c r="B30" s="35" t="s">
        <v>34</v>
      </c>
      <c r="C30" t="s">
        <v>76</v>
      </c>
      <c r="D30" t="s">
        <v>77</v>
      </c>
      <c r="E30" s="21">
        <f t="shared" si="0"/>
        <v>3449</v>
      </c>
      <c r="F30" s="18"/>
      <c r="G30" s="23">
        <f>IF($B30="M",(IF(OR(F30=0,F30*0.9308*VLOOKUP($A30,Partridge!$A$3:$J$73,2)&lt;1.5),0,INT(51.39*((INT(100*((((INT(100*F30))/100)*0.9308*VLOOKUP($A30,Partridge!$A$3:$J$73,2))))/100-1.5)^1.05)))),IF($B30="F",(IF(OR(F30=0,F30*2*0.9308*VLOOKUP($A30,Partridge!$A$3:$J$73,2)&lt;1.5),0,INT(56.0211*((INT(100*((((INT(100*F30))/100)*2*0.9308*VLOOKUP($A30,Partridge!$A$3:$J$73,2))))/100-1.5)^1.05)))),"M/F?"))</f>
        <v>0</v>
      </c>
      <c r="H30" s="18">
        <v>13.4</v>
      </c>
      <c r="I30" s="21">
        <f>IF($B30="M",(IF(OR(H30=0,H30*VLOOKUP($A30,Partridge!$A$3:$J$73,3)&lt;1.5),0,INT(51.39*((INT(100*((((INT(100*H30))/100)*VLOOKUP($A30,Partridge!$A$3:$J$73,3))))/100-1.5)^1.05)))),IF($B30="F",(IF(OR(H30=0,H30*2*VLOOKUP($A30,Partridge!$A$3:$J$73,3)&lt;1.5),0,INT(56.0211*((INT(100*((((INT(100*H30))/100)*2*VLOOKUP($A30,Partridge!$A$3:$J$73,3))))/100-1.5)^1.05)))),"M/F?"))</f>
        <v>798</v>
      </c>
      <c r="J30" s="18"/>
      <c r="K30" s="21">
        <f>IF($B30="M",(IF(OR(J30=0,J30*VLOOKUP($A30,Partridge!$A$3:$J$73,4)&lt;1.5),0,INT(51.39*((INT(100*((((INT(100*J30))/100)*VLOOKUP($A30,Partridge!$A$3:$J$73,4))))/100-1.5)^1.05)))),IF($B30="F",(IF(OR(J30=0,J30*2*VLOOKUP($A30,Partridge!$A$3:$J$73,4)&lt;1.5),0,INT(56.0211*((INT(100*((((INT(100*J30))/100)*2*VLOOKUP($A30,Partridge!$A$3:$J$73,4))))/100-1.5)^1.05)))),"M/F?"))</f>
        <v>0</v>
      </c>
      <c r="L30" s="18"/>
      <c r="M30" s="21">
        <f>IF($B30="M",(IF(OR(L30=0,L30*VLOOKUP($A30,Partridge!$A$3:$J$73,5)&lt;1.5),0,INT(51.39*((INT(100*((((INT(100*L30))/100)*VLOOKUP($A30,Partridge!$A$3:$J$73,5))))/100-1.5)^1.05)))),IF($B30="F",(IF(OR(L30=0,L30*2*VLOOKUP($A30,Partridge!$A$3:$J$73,5)&lt;1.5),0,INT(56.02111*((INT(100*((((INT(100*L30))/100)*2*VLOOKUP($A30,Partridge!$A$3:$J$73,5))))/100-1.5)^1.05)))),"M/F?"))</f>
        <v>0</v>
      </c>
      <c r="N30" s="18">
        <v>6.59</v>
      </c>
      <c r="O30" s="21">
        <f>IF($B30="M",(IF(OR(N30=0,N30*VLOOKUP($A30,Partridge!$A$3:$J$73,6)&lt;1.5),0,INT(51.39*((INT(100*((((INT(100*N30))/100)*VLOOKUP($A30,Partridge!$A$3:$J$73,6))))/100-1.5)^1.05)))),IF($B30="F",(IF(OR(N30=0,N30*2*VLOOKUP($A30,Partridge!$A$3:$J$73,6)&lt;1.5),0,INT(56.0211*((INT(100*((((INT(100*N30))/100)*2*VLOOKUP($A30,Partridge!$A$3:$J$73,6))))/100-1.5)^1.05)))),"M/F?"))</f>
        <v>634</v>
      </c>
      <c r="P30" s="18">
        <v>4.99</v>
      </c>
      <c r="Q30" s="21">
        <f>IF($B30="M",(IF(OR(P30=0,P30*VLOOKUP($A30,Partridge!$A$3:$J$73,7)&lt;1.5),0,INT(51.39*((INT(100*((((INT(100*P30))/100)*VLOOKUP($A30,Partridge!$A$3:$J$73,7))))/100-1.5)^1.05)))),IF($B30="F",(IF(OR(P30=0,P30*2*VLOOKUP($A30,Partridge!$A$3:$J$73,7)&lt;1.5),0,INT(56.0211*((INT(100*((((INT(100*P30))/100)*2*VLOOKUP($A30,Partridge!$A$3:$J$73,7))))/100-1.5)^1.05)))),"M/F?"))</f>
        <v>795</v>
      </c>
      <c r="R30" s="18">
        <v>1.97</v>
      </c>
      <c r="S30" s="21">
        <f>IF($B30="M",(IF(OR(R30=0,R30*VLOOKUP($A30,Partridge!$A$3:$J$73,8)&lt;1.5),0,INT(51.39*((INT(100*((((INT(100*R30))/100)*VLOOKUP($A30,Partridge!$A$3:$J$73,8))))/100-1.5)^1.05)))),IF($B30="F",(IF(OR(R30=0,R30*2*VLOOKUP($A30,Partridge!$A$3:$J$73,8)&lt;1.5),0,INT(56.0211*((INT(100*((((INT(100*R30))/100)*2*VLOOKUP($A30,Partridge!$A$3:$J$73,8))))/100-1.5)^1.05)))),"M/F?"))</f>
        <v>602</v>
      </c>
      <c r="T30" s="18">
        <v>1.01</v>
      </c>
      <c r="U30" s="21">
        <f>IF($B30="M",(IF(OR(T30=0,T30*VLOOKUP($A30,Partridge!$A$3:$J$73,9)&lt;1.5),0,INT(51.39*((INT(100*((((INT(100*T30))/100)*VLOOKUP($A30,Partridge!$A$3:$J$73,9))))/100-1.5)^1.05)))),IF($B30="F",(IF(OR(T30=0,T30*2*VLOOKUP($A30,Partridge!$A$3:$J$73,9)&lt;1.5),0,INT(56.0211*((INT(100*((((INT(100*T30))/100)*2*VLOOKUP($A30,Partridge!$A$3:$J$73,9))))/100-1.5)^1.05)))),"M/F?"))</f>
        <v>620</v>
      </c>
      <c r="V30" s="18"/>
      <c r="W30" s="21">
        <f>IF($B30="M",(IF(OR(V30=0,V30*VLOOKUP($A30,Partridge!$A$3:$J$73,10)&lt;1.5),0,INT(51.39*((INT(100*((((INT(100*V30))/100)*VLOOKUP($A30,Partridge!$A$3:$J$73,10))))/100-1.5)^1.05)))),IF($B30="F",(IF(OR(V30=0,V30*2*VLOOKUP($A30,Partridge!$A$3:$J$73,10)&lt;1.5),0,INT(56.0211*((INT(100*((((INT(100*V30))/100)*2*VLOOKUP($A30,Partridge!$A$3:$J$73,10))))/100-1.5)^1.05)))),"M/F?"))</f>
        <v>0</v>
      </c>
      <c r="X30" s="24">
        <v>37870</v>
      </c>
      <c r="Z30" s="12" t="s">
        <v>16</v>
      </c>
    </row>
    <row r="31" spans="1:26" ht="15" customHeight="1">
      <c r="A31" s="6">
        <v>73</v>
      </c>
      <c r="B31" s="35" t="s">
        <v>34</v>
      </c>
      <c r="C31" t="s">
        <v>78</v>
      </c>
      <c r="D31" t="s">
        <v>79</v>
      </c>
      <c r="E31" s="21">
        <f t="shared" si="0"/>
        <v>2225</v>
      </c>
      <c r="F31" s="18"/>
      <c r="G31" s="23">
        <f>IF($B31="M",(IF(OR(F31=0,F31*0.9308*VLOOKUP($A31,Partridge!$A$3:$J$73,2)&lt;1.5),0,INT(51.39*((INT(100*((((INT(100*F31))/100)*0.9308*VLOOKUP($A31,Partridge!$A$3:$J$73,2))))/100-1.5)^1.05)))),IF($B31="F",(IF(OR(F31=0,F31*2*0.9308*VLOOKUP($A31,Partridge!$A$3:$J$73,2)&lt;1.5),0,INT(56.0211*((INT(100*((((INT(100*F31))/100)*2*0.9308*VLOOKUP($A31,Partridge!$A$3:$J$73,2))))/100-1.5)^1.05)))),"M/F?"))</f>
        <v>0</v>
      </c>
      <c r="H31" s="18">
        <v>12.96</v>
      </c>
      <c r="I31" s="21">
        <f>IF($B31="M",(IF(OR(H31=0,H31*VLOOKUP($A31,Partridge!$A$3:$J$73,3)&lt;1.5),0,INT(51.39*((INT(100*((((INT(100*H31))/100)*VLOOKUP($A31,Partridge!$A$3:$J$73,3))))/100-1.5)^1.05)))),IF($B31="F",(IF(OR(H31=0,H31*2*VLOOKUP($A31,Partridge!$A$3:$J$73,3)&lt;1.5),0,INT(56.0211*((INT(100*((((INT(100*H31))/100)*2*VLOOKUP($A31,Partridge!$A$3:$J$73,3))))/100-1.5)^1.05)))),"M/F?"))</f>
        <v>817</v>
      </c>
      <c r="J31" s="18"/>
      <c r="K31" s="21">
        <f>IF($B31="M",(IF(OR(J31=0,J31*VLOOKUP($A31,Partridge!$A$3:$J$73,4)&lt;1.5),0,INT(51.39*((INT(100*((((INT(100*J31))/100)*VLOOKUP($A31,Partridge!$A$3:$J$73,4))))/100-1.5)^1.05)))),IF($B31="F",(IF(OR(J31=0,J31*2*VLOOKUP($A31,Partridge!$A$3:$J$73,4)&lt;1.5),0,INT(56.0211*((INT(100*((((INT(100*J31))/100)*2*VLOOKUP($A31,Partridge!$A$3:$J$73,4))))/100-1.5)^1.05)))),"M/F?"))</f>
        <v>0</v>
      </c>
      <c r="L31" s="18"/>
      <c r="M31" s="21">
        <f>IF($B31="M",(IF(OR(L31=0,L31*VLOOKUP($A31,Partridge!$A$3:$J$73,5)&lt;1.5),0,INT(51.39*((INT(100*((((INT(100*L31))/100)*VLOOKUP($A31,Partridge!$A$3:$J$73,5))))/100-1.5)^1.05)))),IF($B31="F",(IF(OR(L31=0,L31*2*VLOOKUP($A31,Partridge!$A$3:$J$73,5)&lt;1.5),0,INT(56.02111*((INT(100*((((INT(100*L31))/100)*2*VLOOKUP($A31,Partridge!$A$3:$J$73,5))))/100-1.5)^1.05)))),"M/F?"))</f>
        <v>0</v>
      </c>
      <c r="N31" s="18">
        <v>6.71</v>
      </c>
      <c r="O31" s="21">
        <f>IF($B31="M",(IF(OR(N31=0,N31*VLOOKUP($A31,Partridge!$A$3:$J$73,6)&lt;1.5),0,INT(51.39*((INT(100*((((INT(100*N31))/100)*VLOOKUP($A31,Partridge!$A$3:$J$73,6))))/100-1.5)^1.05)))),IF($B31="F",(IF(OR(N31=0,N31*2*VLOOKUP($A31,Partridge!$A$3:$J$73,6)&lt;1.5),0,INT(56.0211*((INT(100*((((INT(100*N31))/100)*2*VLOOKUP($A31,Partridge!$A$3:$J$73,6))))/100-1.5)^1.05)))),"M/F?"))</f>
        <v>692</v>
      </c>
      <c r="P31" s="18">
        <v>4.31</v>
      </c>
      <c r="Q31" s="21">
        <f>IF($B31="M",(IF(OR(P31=0,P31*VLOOKUP($A31,Partridge!$A$3:$J$73,7)&lt;1.5),0,INT(51.39*((INT(100*((((INT(100*P31))/100)*VLOOKUP($A31,Partridge!$A$3:$J$73,7))))/100-1.5)^1.05)))),IF($B31="F",(IF(OR(P31=0,P31*2*VLOOKUP($A31,Partridge!$A$3:$J$73,7)&lt;1.5),0,INT(56.0211*((INT(100*((((INT(100*P31))/100)*2*VLOOKUP($A31,Partridge!$A$3:$J$73,7))))/100-1.5)^1.05)))),"M/F?"))</f>
        <v>716</v>
      </c>
      <c r="R31" s="18"/>
      <c r="S31" s="21">
        <f>IF($B31="M",(IF(OR(R31=0,R31*VLOOKUP($A31,Partridge!$A$3:$J$73,8)&lt;1.5),0,INT(51.39*((INT(100*((((INT(100*R31))/100)*VLOOKUP($A31,Partridge!$A$3:$J$73,8))))/100-1.5)^1.05)))),IF($B31="F",(IF(OR(R31=0,R31*2*VLOOKUP($A31,Partridge!$A$3:$J$73,8)&lt;1.5),0,INT(56.0211*((INT(100*((((INT(100*R31))/100)*2*VLOOKUP($A31,Partridge!$A$3:$J$73,8))))/100-1.5)^1.05)))),"M/F?"))</f>
        <v>0</v>
      </c>
      <c r="T31" s="18"/>
      <c r="U31" s="21">
        <f>IF($B31="M",(IF(OR(T31=0,T31*VLOOKUP($A31,Partridge!$A$3:$J$73,9)&lt;1.5),0,INT(51.39*((INT(100*((((INT(100*T31))/100)*VLOOKUP($A31,Partridge!$A$3:$J$73,9))))/100-1.5)^1.05)))),IF($B31="F",(IF(OR(T31=0,T31*2*VLOOKUP($A31,Partridge!$A$3:$J$73,9)&lt;1.5),0,INT(56.0211*((INT(100*((((INT(100*T31))/100)*2*VLOOKUP($A31,Partridge!$A$3:$J$73,9))))/100-1.5)^1.05)))),"M/F?"))</f>
        <v>0</v>
      </c>
      <c r="V31" s="18"/>
      <c r="W31" s="21">
        <f>IF($B31="M",(IF(OR(V31=0,V31*VLOOKUP($A31,Partridge!$A$3:$J$73,10)&lt;1.5),0,INT(51.39*((INT(100*((((INT(100*V31))/100)*VLOOKUP($A31,Partridge!$A$3:$J$73,10))))/100-1.5)^1.05)))),IF($B31="F",(IF(OR(V31=0,V31*2*VLOOKUP($A31,Partridge!$A$3:$J$73,10)&lt;1.5),0,INT(56.0211*((INT(100*((((INT(100*V31))/100)*2*VLOOKUP($A31,Partridge!$A$3:$J$73,10))))/100-1.5)^1.05)))),"M/F?"))</f>
        <v>0</v>
      </c>
      <c r="X31" s="24">
        <v>37870</v>
      </c>
      <c r="Z31" s="12" t="s">
        <v>109</v>
      </c>
    </row>
    <row r="32" spans="1:26" ht="15" customHeight="1">
      <c r="A32" s="6">
        <v>73</v>
      </c>
      <c r="B32" s="35" t="s">
        <v>34</v>
      </c>
      <c r="C32" t="s">
        <v>80</v>
      </c>
      <c r="D32" t="s">
        <v>81</v>
      </c>
      <c r="E32" s="21">
        <f t="shared" si="0"/>
        <v>1563</v>
      </c>
      <c r="F32" s="18"/>
      <c r="G32" s="23">
        <f>IF($B32="M",(IF(OR(F32=0,F32*0.9308*VLOOKUP($A32,Partridge!$A$3:$J$73,2)&lt;1.5),0,INT(51.39*((INT(100*((((INT(100*F32))/100)*0.9308*VLOOKUP($A32,Partridge!$A$3:$J$73,2))))/100-1.5)^1.05)))),IF($B32="F",(IF(OR(F32=0,F32*2*0.9308*VLOOKUP($A32,Partridge!$A$3:$J$73,2)&lt;1.5),0,INT(56.0211*((INT(100*((((INT(100*F32))/100)*2*0.9308*VLOOKUP($A32,Partridge!$A$3:$J$73,2))))/100-1.5)^1.05)))),"M/F?"))</f>
        <v>0</v>
      </c>
      <c r="H32" s="18">
        <v>13.46</v>
      </c>
      <c r="I32" s="21">
        <f>IF($B32="M",(IF(OR(H32=0,H32*VLOOKUP($A32,Partridge!$A$3:$J$73,3)&lt;1.5),0,INT(51.39*((INT(100*((((INT(100*H32))/100)*VLOOKUP($A32,Partridge!$A$3:$J$73,3))))/100-1.5)^1.05)))),IF($B32="F",(IF(OR(H32=0,H32*2*VLOOKUP($A32,Partridge!$A$3:$J$73,3)&lt;1.5),0,INT(56.0211*((INT(100*((((INT(100*H32))/100)*2*VLOOKUP($A32,Partridge!$A$3:$J$73,3))))/100-1.5)^1.05)))),"M/F?"))</f>
        <v>854</v>
      </c>
      <c r="J32" s="18"/>
      <c r="K32" s="21">
        <f>IF($B32="M",(IF(OR(J32=0,J32*VLOOKUP($A32,Partridge!$A$3:$J$73,4)&lt;1.5),0,INT(51.39*((INT(100*((((INT(100*J32))/100)*VLOOKUP($A32,Partridge!$A$3:$J$73,4))))/100-1.5)^1.05)))),IF($B32="F",(IF(OR(J32=0,J32*2*VLOOKUP($A32,Partridge!$A$3:$J$73,4)&lt;1.5),0,INT(56.0211*((INT(100*((((INT(100*J32))/100)*2*VLOOKUP($A32,Partridge!$A$3:$J$73,4))))/100-1.5)^1.05)))),"M/F?"))</f>
        <v>0</v>
      </c>
      <c r="L32" s="18"/>
      <c r="M32" s="21">
        <f>IF($B32="M",(IF(OR(L32=0,L32*VLOOKUP($A32,Partridge!$A$3:$J$73,5)&lt;1.5),0,INT(51.39*((INT(100*((((INT(100*L32))/100)*VLOOKUP($A32,Partridge!$A$3:$J$73,5))))/100-1.5)^1.05)))),IF($B32="F",(IF(OR(L32=0,L32*2*VLOOKUP($A32,Partridge!$A$3:$J$73,5)&lt;1.5),0,INT(56.02111*((INT(100*((((INT(100*L32))/100)*2*VLOOKUP($A32,Partridge!$A$3:$J$73,5))))/100-1.5)^1.05)))),"M/F?"))</f>
        <v>0</v>
      </c>
      <c r="N32" s="18">
        <v>6.85</v>
      </c>
      <c r="O32" s="21">
        <f>IF($B32="M",(IF(OR(N32=0,N32*VLOOKUP($A32,Partridge!$A$3:$J$73,6)&lt;1.5),0,INT(51.39*((INT(100*((((INT(100*N32))/100)*VLOOKUP($A32,Partridge!$A$3:$J$73,6))))/100-1.5)^1.05)))),IF($B32="F",(IF(OR(N32=0,N32*2*VLOOKUP($A32,Partridge!$A$3:$J$73,6)&lt;1.5),0,INT(56.0211*((INT(100*((((INT(100*N32))/100)*2*VLOOKUP($A32,Partridge!$A$3:$J$73,6))))/100-1.5)^1.05)))),"M/F?"))</f>
        <v>709</v>
      </c>
      <c r="P32" s="18"/>
      <c r="Q32" s="21">
        <f>IF($B32="M",(IF(OR(P32=0,P32*VLOOKUP($A32,Partridge!$A$3:$J$73,7)&lt;1.5),0,INT(51.39*((INT(100*((((INT(100*P32))/100)*VLOOKUP($A32,Partridge!$A$3:$J$73,7))))/100-1.5)^1.05)))),IF($B32="F",(IF(OR(P32=0,P32*2*VLOOKUP($A32,Partridge!$A$3:$J$73,7)&lt;1.5),0,INT(56.0211*((INT(100*((((INT(100*P32))/100)*2*VLOOKUP($A32,Partridge!$A$3:$J$73,7))))/100-1.5)^1.05)))),"M/F?"))</f>
        <v>0</v>
      </c>
      <c r="R32" s="18"/>
      <c r="S32" s="21">
        <f>IF($B32="M",(IF(OR(R32=0,R32*VLOOKUP($A32,Partridge!$A$3:$J$73,8)&lt;1.5),0,INT(51.39*((INT(100*((((INT(100*R32))/100)*VLOOKUP($A32,Partridge!$A$3:$J$73,8))))/100-1.5)^1.05)))),IF($B32="F",(IF(OR(R32=0,R32*2*VLOOKUP($A32,Partridge!$A$3:$J$73,8)&lt;1.5),0,INT(56.0211*((INT(100*((((INT(100*R32))/100)*2*VLOOKUP($A32,Partridge!$A$3:$J$73,8))))/100-1.5)^1.05)))),"M/F?"))</f>
        <v>0</v>
      </c>
      <c r="T32" s="18"/>
      <c r="U32" s="21">
        <f>IF($B32="M",(IF(OR(T32=0,T32*VLOOKUP($A32,Partridge!$A$3:$J$73,9)&lt;1.5),0,INT(51.39*((INT(100*((((INT(100*T32))/100)*VLOOKUP($A32,Partridge!$A$3:$J$73,9))))/100-1.5)^1.05)))),IF($B32="F",(IF(OR(T32=0,T32*2*VLOOKUP($A32,Partridge!$A$3:$J$73,9)&lt;1.5),0,INT(56.0211*((INT(100*((((INT(100*T32))/100)*2*VLOOKUP($A32,Partridge!$A$3:$J$73,9))))/100-1.5)^1.05)))),"M/F?"))</f>
        <v>0</v>
      </c>
      <c r="V32" s="18"/>
      <c r="W32" s="21">
        <f>IF($B32="M",(IF(OR(V32=0,V32*VLOOKUP($A32,Partridge!$A$3:$J$73,10)&lt;1.5),0,INT(51.39*((INT(100*((((INT(100*V32))/100)*VLOOKUP($A32,Partridge!$A$3:$J$73,10))))/100-1.5)^1.05)))),IF($B32="F",(IF(OR(V32=0,V32*2*VLOOKUP($A32,Partridge!$A$3:$J$73,10)&lt;1.5),0,INT(56.0211*((INT(100*((((INT(100*V32))/100)*2*VLOOKUP($A32,Partridge!$A$3:$J$73,10))))/100-1.5)^1.05)))),"M/F?"))</f>
        <v>0</v>
      </c>
      <c r="X32" s="24">
        <v>37870</v>
      </c>
      <c r="Z32" s="12" t="s">
        <v>109</v>
      </c>
    </row>
    <row r="33" spans="1:26" ht="15" customHeight="1">
      <c r="A33" s="6">
        <v>74</v>
      </c>
      <c r="B33" s="35" t="s">
        <v>34</v>
      </c>
      <c r="C33" t="s">
        <v>82</v>
      </c>
      <c r="D33" t="s">
        <v>83</v>
      </c>
      <c r="E33" s="21">
        <f t="shared" si="0"/>
        <v>1743</v>
      </c>
      <c r="F33" s="18"/>
      <c r="G33" s="23">
        <f>IF($B33="M",(IF(OR(F33=0,F33*0.9308*VLOOKUP($A33,Partridge!$A$3:$J$73,2)&lt;1.5),0,INT(51.39*((INT(100*((((INT(100*F33))/100)*0.9308*VLOOKUP($A33,Partridge!$A$3:$J$73,2))))/100-1.5)^1.05)))),IF($B33="F",(IF(OR(F33=0,F33*2*0.9308*VLOOKUP($A33,Partridge!$A$3:$J$73,2)&lt;1.5),0,INT(56.0211*((INT(100*((((INT(100*F33))/100)*2*0.9308*VLOOKUP($A33,Partridge!$A$3:$J$73,2))))/100-1.5)^1.05)))),"M/F?"))</f>
        <v>0</v>
      </c>
      <c r="H33" s="18">
        <v>13.85</v>
      </c>
      <c r="I33" s="21">
        <f>IF($B33="M",(IF(OR(H33=0,H33*VLOOKUP($A33,Partridge!$A$3:$J$73,3)&lt;1.5),0,INT(51.39*((INT(100*((((INT(100*H33))/100)*VLOOKUP($A33,Partridge!$A$3:$J$73,3))))/100-1.5)^1.05)))),IF($B33="F",(IF(OR(H33=0,H33*2*VLOOKUP($A33,Partridge!$A$3:$J$73,3)&lt;1.5),0,INT(56.0211*((INT(100*((((INT(100*H33))/100)*2*VLOOKUP($A33,Partridge!$A$3:$J$73,3))))/100-1.5)^1.05)))),"M/F?"))</f>
        <v>912</v>
      </c>
      <c r="J33" s="18"/>
      <c r="K33" s="21">
        <f>IF($B33="M",(IF(OR(J33=0,J33*VLOOKUP($A33,Partridge!$A$3:$J$73,4)&lt;1.5),0,INT(51.39*((INT(100*((((INT(100*J33))/100)*VLOOKUP($A33,Partridge!$A$3:$J$73,4))))/100-1.5)^1.05)))),IF($B33="F",(IF(OR(J33=0,J33*2*VLOOKUP($A33,Partridge!$A$3:$J$73,4)&lt;1.5),0,INT(56.0211*((INT(100*((((INT(100*J33))/100)*2*VLOOKUP($A33,Partridge!$A$3:$J$73,4))))/100-1.5)^1.05)))),"M/F?"))</f>
        <v>0</v>
      </c>
      <c r="L33" s="18"/>
      <c r="M33" s="21">
        <f>IF($B33="M",(IF(OR(L33=0,L33*VLOOKUP($A33,Partridge!$A$3:$J$73,5)&lt;1.5),0,INT(51.39*((INT(100*((((INT(100*L33))/100)*VLOOKUP($A33,Partridge!$A$3:$J$73,5))))/100-1.5)^1.05)))),IF($B33="F",(IF(OR(L33=0,L33*2*VLOOKUP($A33,Partridge!$A$3:$J$73,5)&lt;1.5),0,INT(56.02111*((INT(100*((((INT(100*L33))/100)*2*VLOOKUP($A33,Partridge!$A$3:$J$73,5))))/100-1.5)^1.05)))),"M/F?"))</f>
        <v>0</v>
      </c>
      <c r="N33" s="18">
        <v>7.63</v>
      </c>
      <c r="O33" s="21">
        <f>IF($B33="M",(IF(OR(N33=0,N33*VLOOKUP($A33,Partridge!$A$3:$J$73,6)&lt;1.5),0,INT(51.39*((INT(100*((((INT(100*N33))/100)*VLOOKUP($A33,Partridge!$A$3:$J$73,6))))/100-1.5)^1.05)))),IF($B33="F",(IF(OR(N33=0,N33*2*VLOOKUP($A33,Partridge!$A$3:$J$73,6)&lt;1.5),0,INT(56.0211*((INT(100*((((INT(100*N33))/100)*2*VLOOKUP($A33,Partridge!$A$3:$J$73,6))))/100-1.5)^1.05)))),"M/F?"))</f>
        <v>831</v>
      </c>
      <c r="P33" s="18"/>
      <c r="Q33" s="21">
        <f>IF($B33="M",(IF(OR(P33=0,P33*VLOOKUP($A33,Partridge!$A$3:$J$73,7)&lt;1.5),0,INT(51.39*((INT(100*((((INT(100*P33))/100)*VLOOKUP($A33,Partridge!$A$3:$J$73,7))))/100-1.5)^1.05)))),IF($B33="F",(IF(OR(P33=0,P33*2*VLOOKUP($A33,Partridge!$A$3:$J$73,7)&lt;1.5),0,INT(56.0211*((INT(100*((((INT(100*P33))/100)*2*VLOOKUP($A33,Partridge!$A$3:$J$73,7))))/100-1.5)^1.05)))),"M/F?"))</f>
        <v>0</v>
      </c>
      <c r="R33" s="18"/>
      <c r="S33" s="21">
        <f>IF($B33="M",(IF(OR(R33=0,R33*VLOOKUP($A33,Partridge!$A$3:$J$73,8)&lt;1.5),0,INT(51.39*((INT(100*((((INT(100*R33))/100)*VLOOKUP($A33,Partridge!$A$3:$J$73,8))))/100-1.5)^1.05)))),IF($B33="F",(IF(OR(R33=0,R33*2*VLOOKUP($A33,Partridge!$A$3:$J$73,8)&lt;1.5),0,INT(56.0211*((INT(100*((((INT(100*R33))/100)*2*VLOOKUP($A33,Partridge!$A$3:$J$73,8))))/100-1.5)^1.05)))),"M/F?"))</f>
        <v>0</v>
      </c>
      <c r="T33" s="18"/>
      <c r="U33" s="21">
        <f>IF($B33="M",(IF(OR(T33=0,T33*VLOOKUP($A33,Partridge!$A$3:$J$73,9)&lt;1.5),0,INT(51.39*((INT(100*((((INT(100*T33))/100)*VLOOKUP($A33,Partridge!$A$3:$J$73,9))))/100-1.5)^1.05)))),IF($B33="F",(IF(OR(T33=0,T33*2*VLOOKUP($A33,Partridge!$A$3:$J$73,9)&lt;1.5),0,INT(56.0211*((INT(100*((((INT(100*T33))/100)*2*VLOOKUP($A33,Partridge!$A$3:$J$73,9))))/100-1.5)^1.05)))),"M/F?"))</f>
        <v>0</v>
      </c>
      <c r="V33" s="18"/>
      <c r="W33" s="21">
        <f>IF($B33="M",(IF(OR(V33=0,V33*VLOOKUP($A33,Partridge!$A$3:$J$73,10)&lt;1.5),0,INT(51.39*((INT(100*((((INT(100*V33))/100)*VLOOKUP($A33,Partridge!$A$3:$J$73,10))))/100-1.5)^1.05)))),IF($B33="F",(IF(OR(V33=0,V33*2*VLOOKUP($A33,Partridge!$A$3:$J$73,10)&lt;1.5),0,INT(56.0211*((INT(100*((((INT(100*V33))/100)*2*VLOOKUP($A33,Partridge!$A$3:$J$73,10))))/100-1.5)^1.05)))),"M/F?"))</f>
        <v>0</v>
      </c>
      <c r="X33" s="24">
        <v>37870</v>
      </c>
      <c r="Z33" s="12" t="s">
        <v>109</v>
      </c>
    </row>
    <row r="34" spans="1:26" ht="15" customHeight="1">
      <c r="A34" s="6">
        <v>75</v>
      </c>
      <c r="B34" s="35" t="s">
        <v>34</v>
      </c>
      <c r="C34" t="s">
        <v>63</v>
      </c>
      <c r="D34" t="s">
        <v>84</v>
      </c>
      <c r="E34" s="21">
        <f t="shared" si="0"/>
        <v>1489</v>
      </c>
      <c r="F34" s="18"/>
      <c r="G34" s="23">
        <f>IF($B34="M",(IF(OR(F34=0,F34*0.9308*VLOOKUP($A34,Partridge!$A$3:$J$73,2)&lt;1.5),0,INT(51.39*((INT(100*((((INT(100*F34))/100)*0.9308*VLOOKUP($A34,Partridge!$A$3:$J$73,2))))/100-1.5)^1.05)))),IF($B34="F",(IF(OR(F34=0,F34*2*0.9308*VLOOKUP($A34,Partridge!$A$3:$J$73,2)&lt;1.5),0,INT(56.0211*((INT(100*((((INT(100*F34))/100)*2*0.9308*VLOOKUP($A34,Partridge!$A$3:$J$73,2))))/100-1.5)^1.05)))),"M/F?"))</f>
        <v>0</v>
      </c>
      <c r="H34" s="18">
        <v>8.6</v>
      </c>
      <c r="I34" s="21">
        <f>IF($B34="M",(IF(OR(H34=0,H34*VLOOKUP($A34,Partridge!$A$3:$J$73,3)&lt;1.5),0,INT(51.39*((INT(100*((((INT(100*H34))/100)*VLOOKUP($A34,Partridge!$A$3:$J$73,3))))/100-1.5)^1.05)))),IF($B34="F",(IF(OR(H34=0,H34*2*VLOOKUP($A34,Partridge!$A$3:$J$73,3)&lt;1.5),0,INT(56.0211*((INT(100*((((INT(100*H34))/100)*2*VLOOKUP($A34,Partridge!$A$3:$J$73,3))))/100-1.5)^1.05)))),"M/F?"))</f>
        <v>536</v>
      </c>
      <c r="J34" s="18"/>
      <c r="K34" s="21">
        <f>IF($B34="M",(IF(OR(J34=0,J34*VLOOKUP($A34,Partridge!$A$3:$J$73,4)&lt;1.5),0,INT(51.39*((INT(100*((((INT(100*J34))/100)*VLOOKUP($A34,Partridge!$A$3:$J$73,4))))/100-1.5)^1.05)))),IF($B34="F",(IF(OR(J34=0,J34*2*VLOOKUP($A34,Partridge!$A$3:$J$73,4)&lt;1.5),0,INT(56.0211*((INT(100*((((INT(100*J34))/100)*2*VLOOKUP($A34,Partridge!$A$3:$J$73,4))))/100-1.5)^1.05)))),"M/F?"))</f>
        <v>0</v>
      </c>
      <c r="L34" s="18"/>
      <c r="M34" s="21">
        <f>IF($B34="M",(IF(OR(L34=0,L34*VLOOKUP($A34,Partridge!$A$3:$J$73,5)&lt;1.5),0,INT(51.39*((INT(100*((((INT(100*L34))/100)*VLOOKUP($A34,Partridge!$A$3:$J$73,5))))/100-1.5)^1.05)))),IF($B34="F",(IF(OR(L34=0,L34*2*VLOOKUP($A34,Partridge!$A$3:$J$73,5)&lt;1.5),0,INT(56.02111*((INT(100*((((INT(100*L34))/100)*2*VLOOKUP($A34,Partridge!$A$3:$J$73,5))))/100-1.5)^1.05)))),"M/F?"))</f>
        <v>0</v>
      </c>
      <c r="N34" s="18">
        <v>4.4</v>
      </c>
      <c r="O34" s="21">
        <f>IF($B34="M",(IF(OR(N34=0,N34*VLOOKUP($A34,Partridge!$A$3:$J$73,6)&lt;1.5),0,INT(51.39*((INT(100*((((INT(100*N34))/100)*VLOOKUP($A34,Partridge!$A$3:$J$73,6))))/100-1.5)^1.05)))),IF($B34="F",(IF(OR(N34=0,N34*2*VLOOKUP($A34,Partridge!$A$3:$J$73,6)&lt;1.5),0,INT(56.0211*((INT(100*((((INT(100*N34))/100)*2*VLOOKUP($A34,Partridge!$A$3:$J$73,6))))/100-1.5)^1.05)))),"M/F?"))</f>
        <v>444</v>
      </c>
      <c r="P34" s="18">
        <v>3.06</v>
      </c>
      <c r="Q34" s="21">
        <f>IF($B34="M",(IF(OR(P34=0,P34*VLOOKUP($A34,Partridge!$A$3:$J$73,7)&lt;1.5),0,INT(51.39*((INT(100*((((INT(100*P34))/100)*VLOOKUP($A34,Partridge!$A$3:$J$73,7))))/100-1.5)^1.05)))),IF($B34="F",(IF(OR(P34=0,P34*2*VLOOKUP($A34,Partridge!$A$3:$J$73,7)&lt;1.5),0,INT(56.0211*((INT(100*((((INT(100*P34))/100)*2*VLOOKUP($A34,Partridge!$A$3:$J$73,7))))/100-1.5)^1.05)))),"M/F?"))</f>
        <v>509</v>
      </c>
      <c r="R34" s="18"/>
      <c r="S34" s="21">
        <f>IF($B34="M",(IF(OR(R34=0,R34*VLOOKUP($A34,Partridge!$A$3:$J$73,8)&lt;1.5),0,INT(51.39*((INT(100*((((INT(100*R34))/100)*VLOOKUP($A34,Partridge!$A$3:$J$73,8))))/100-1.5)^1.05)))),IF($B34="F",(IF(OR(R34=0,R34*2*VLOOKUP($A34,Partridge!$A$3:$J$73,8)&lt;1.5),0,INT(56.0211*((INT(100*((((INT(100*R34))/100)*2*VLOOKUP($A34,Partridge!$A$3:$J$73,8))))/100-1.5)^1.05)))),"M/F?"))</f>
        <v>0</v>
      </c>
      <c r="T34" s="18"/>
      <c r="U34" s="21">
        <f>IF($B34="M",(IF(OR(T34=0,T34*VLOOKUP($A34,Partridge!$A$3:$J$73,9)&lt;1.5),0,INT(51.39*((INT(100*((((INT(100*T34))/100)*VLOOKUP($A34,Partridge!$A$3:$J$73,9))))/100-1.5)^1.05)))),IF($B34="F",(IF(OR(T34=0,T34*2*VLOOKUP($A34,Partridge!$A$3:$J$73,9)&lt;1.5),0,INT(56.0211*((INT(100*((((INT(100*T34))/100)*2*VLOOKUP($A34,Partridge!$A$3:$J$73,9))))/100-1.5)^1.05)))),"M/F?"))</f>
        <v>0</v>
      </c>
      <c r="V34" s="18"/>
      <c r="W34" s="21">
        <f>IF($B34="M",(IF(OR(V34=0,V34*VLOOKUP($A34,Partridge!$A$3:$J$73,10)&lt;1.5),0,INT(51.39*((INT(100*((((INT(100*V34))/100)*VLOOKUP($A34,Partridge!$A$3:$J$73,10))))/100-1.5)^1.05)))),IF($B34="F",(IF(OR(V34=0,V34*2*VLOOKUP($A34,Partridge!$A$3:$J$73,10)&lt;1.5),0,INT(56.0211*((INT(100*((((INT(100*V34))/100)*2*VLOOKUP($A34,Partridge!$A$3:$J$73,10))))/100-1.5)^1.05)))),"M/F?"))</f>
        <v>0</v>
      </c>
      <c r="X34" s="24">
        <v>37870</v>
      </c>
      <c r="Z34" s="12" t="s">
        <v>16</v>
      </c>
    </row>
    <row r="35" spans="1:26" ht="15" customHeight="1">
      <c r="A35" s="6">
        <v>76</v>
      </c>
      <c r="B35" s="35" t="s">
        <v>34</v>
      </c>
      <c r="C35" t="s">
        <v>85</v>
      </c>
      <c r="D35" t="s">
        <v>86</v>
      </c>
      <c r="E35" s="21">
        <f t="shared" si="0"/>
        <v>1449</v>
      </c>
      <c r="F35" s="18"/>
      <c r="G35" s="23">
        <f>IF($B35="M",(IF(OR(F35=0,F35*0.9308*VLOOKUP($A35,Partridge!$A$3:$J$73,2)&lt;1.5),0,INT(51.39*((INT(100*((((INT(100*F35))/100)*0.9308*VLOOKUP($A35,Partridge!$A$3:$J$73,2))))/100-1.5)^1.05)))),IF($B35="F",(IF(OR(F35=0,F35*2*0.9308*VLOOKUP($A35,Partridge!$A$3:$J$73,2)&lt;1.5),0,INT(56.0211*((INT(100*((((INT(100*F35))/100)*2*0.9308*VLOOKUP($A35,Partridge!$A$3:$J$73,2))))/100-1.5)^1.05)))),"M/F?"))</f>
        <v>0</v>
      </c>
      <c r="H35" s="18">
        <v>11.61</v>
      </c>
      <c r="I35" s="21">
        <f>IF($B35="M",(IF(OR(H35=0,H35*VLOOKUP($A35,Partridge!$A$3:$J$73,3)&lt;1.5),0,INT(51.39*((INT(100*((((INT(100*H35))/100)*VLOOKUP($A35,Partridge!$A$3:$J$73,3))))/100-1.5)^1.05)))),IF($B35="F",(IF(OR(H35=0,H35*2*VLOOKUP($A35,Partridge!$A$3:$J$73,3)&lt;1.5),0,INT(56.0211*((INT(100*((((INT(100*H35))/100)*2*VLOOKUP($A35,Partridge!$A$3:$J$73,3))))/100-1.5)^1.05)))),"M/F?"))</f>
        <v>793</v>
      </c>
      <c r="J35" s="18"/>
      <c r="K35" s="21">
        <f>IF($B35="M",(IF(OR(J35=0,J35*VLOOKUP($A35,Partridge!$A$3:$J$73,4)&lt;1.5),0,INT(51.39*((INT(100*((((INT(100*J35))/100)*VLOOKUP($A35,Partridge!$A$3:$J$73,4))))/100-1.5)^1.05)))),IF($B35="F",(IF(OR(J35=0,J35*2*VLOOKUP($A35,Partridge!$A$3:$J$73,4)&lt;1.5),0,INT(56.0211*((INT(100*((((INT(100*J35))/100)*2*VLOOKUP($A35,Partridge!$A$3:$J$73,4))))/100-1.5)^1.05)))),"M/F?"))</f>
        <v>0</v>
      </c>
      <c r="L35" s="18"/>
      <c r="M35" s="21">
        <f>IF($B35="M",(IF(OR(L35=0,L35*VLOOKUP($A35,Partridge!$A$3:$J$73,5)&lt;1.5),0,INT(51.39*((INT(100*((((INT(100*L35))/100)*VLOOKUP($A35,Partridge!$A$3:$J$73,5))))/100-1.5)^1.05)))),IF($B35="F",(IF(OR(L35=0,L35*2*VLOOKUP($A35,Partridge!$A$3:$J$73,5)&lt;1.5),0,INT(56.02111*((INT(100*((((INT(100*L35))/100)*2*VLOOKUP($A35,Partridge!$A$3:$J$73,5))))/100-1.5)^1.05)))),"M/F?"))</f>
        <v>0</v>
      </c>
      <c r="N35" s="18">
        <v>5.89</v>
      </c>
      <c r="O35" s="21">
        <f>IF($B35="M",(IF(OR(N35=0,N35*VLOOKUP($A35,Partridge!$A$3:$J$73,6)&lt;1.5),0,INT(51.39*((INT(100*((((INT(100*N35))/100)*VLOOKUP($A35,Partridge!$A$3:$J$73,6))))/100-1.5)^1.05)))),IF($B35="F",(IF(OR(N35=0,N35*2*VLOOKUP($A35,Partridge!$A$3:$J$73,6)&lt;1.5),0,INT(56.0211*((INT(100*((((INT(100*N35))/100)*2*VLOOKUP($A35,Partridge!$A$3:$J$73,6))))/100-1.5)^1.05)))),"M/F?"))</f>
        <v>656</v>
      </c>
      <c r="P35" s="18"/>
      <c r="Q35" s="21">
        <f>IF($B35="M",(IF(OR(P35=0,P35*VLOOKUP($A35,Partridge!$A$3:$J$73,7)&lt;1.5),0,INT(51.39*((INT(100*((((INT(100*P35))/100)*VLOOKUP($A35,Partridge!$A$3:$J$73,7))))/100-1.5)^1.05)))),IF($B35="F",(IF(OR(P35=0,P35*2*VLOOKUP($A35,Partridge!$A$3:$J$73,7)&lt;1.5),0,INT(56.0211*((INT(100*((((INT(100*P35))/100)*2*VLOOKUP($A35,Partridge!$A$3:$J$73,7))))/100-1.5)^1.05)))),"M/F?"))</f>
        <v>0</v>
      </c>
      <c r="R35" s="18"/>
      <c r="S35" s="21">
        <f>IF($B35="M",(IF(OR(R35=0,R35*VLOOKUP($A35,Partridge!$A$3:$J$73,8)&lt;1.5),0,INT(51.39*((INT(100*((((INT(100*R35))/100)*VLOOKUP($A35,Partridge!$A$3:$J$73,8))))/100-1.5)^1.05)))),IF($B35="F",(IF(OR(R35=0,R35*2*VLOOKUP($A35,Partridge!$A$3:$J$73,8)&lt;1.5),0,INT(56.0211*((INT(100*((((INT(100*R35))/100)*2*VLOOKUP($A35,Partridge!$A$3:$J$73,8))))/100-1.5)^1.05)))),"M/F?"))</f>
        <v>0</v>
      </c>
      <c r="T35" s="18"/>
      <c r="U35" s="21">
        <f>IF($B35="M",(IF(OR(T35=0,T35*VLOOKUP($A35,Partridge!$A$3:$J$73,9)&lt;1.5),0,INT(51.39*((INT(100*((((INT(100*T35))/100)*VLOOKUP($A35,Partridge!$A$3:$J$73,9))))/100-1.5)^1.05)))),IF($B35="F",(IF(OR(T35=0,T35*2*VLOOKUP($A35,Partridge!$A$3:$J$73,9)&lt;1.5),0,INT(56.0211*((INT(100*((((INT(100*T35))/100)*2*VLOOKUP($A35,Partridge!$A$3:$J$73,9))))/100-1.5)^1.05)))),"M/F?"))</f>
        <v>0</v>
      </c>
      <c r="V35" s="18"/>
      <c r="W35" s="21">
        <f>IF($B35="M",(IF(OR(V35=0,V35*VLOOKUP($A35,Partridge!$A$3:$J$73,10)&lt;1.5),0,INT(51.39*((INT(100*((((INT(100*V35))/100)*VLOOKUP($A35,Partridge!$A$3:$J$73,10))))/100-1.5)^1.05)))),IF($B35="F",(IF(OR(V35=0,V35*2*VLOOKUP($A35,Partridge!$A$3:$J$73,10)&lt;1.5),0,INT(56.0211*((INT(100*((((INT(100*V35))/100)*2*VLOOKUP($A35,Partridge!$A$3:$J$73,10))))/100-1.5)^1.05)))),"M/F?"))</f>
        <v>0</v>
      </c>
      <c r="X35" s="24">
        <v>37870</v>
      </c>
      <c r="Z35" s="12" t="s">
        <v>107</v>
      </c>
    </row>
    <row r="36" spans="1:26" ht="15" customHeight="1">
      <c r="A36" s="6">
        <v>77</v>
      </c>
      <c r="B36" s="35" t="s">
        <v>34</v>
      </c>
      <c r="C36" t="s">
        <v>87</v>
      </c>
      <c r="D36" t="s">
        <v>88</v>
      </c>
      <c r="E36" s="21">
        <f t="shared" si="0"/>
        <v>2556</v>
      </c>
      <c r="F36" s="18"/>
      <c r="G36" s="23">
        <f>IF($B36="M",(IF(OR(F36=0,F36*0.9308*VLOOKUP($A36,Partridge!$A$3:$J$73,2)&lt;1.5),0,INT(51.39*((INT(100*((((INT(100*F36))/100)*0.9308*VLOOKUP($A36,Partridge!$A$3:$J$73,2))))/100-1.5)^1.05)))),IF($B36="F",(IF(OR(F36=0,F36*2*0.9308*VLOOKUP($A36,Partridge!$A$3:$J$73,2)&lt;1.5),0,INT(56.0211*((INT(100*((((INT(100*F36))/100)*2*0.9308*VLOOKUP($A36,Partridge!$A$3:$J$73,2))))/100-1.5)^1.05)))),"M/F?"))</f>
        <v>0</v>
      </c>
      <c r="H36" s="18">
        <v>11.97</v>
      </c>
      <c r="I36" s="21">
        <f>IF($B36="M",(IF(OR(H36=0,H36*VLOOKUP($A36,Partridge!$A$3:$J$73,3)&lt;1.5),0,INT(51.39*((INT(100*((((INT(100*H36))/100)*VLOOKUP($A36,Partridge!$A$3:$J$73,3))))/100-1.5)^1.05)))),IF($B36="F",(IF(OR(H36=0,H36*2*VLOOKUP($A36,Partridge!$A$3:$J$73,3)&lt;1.5),0,INT(56.0211*((INT(100*((((INT(100*H36))/100)*2*VLOOKUP($A36,Partridge!$A$3:$J$73,3))))/100-1.5)^1.05)))),"M/F?"))</f>
        <v>851</v>
      </c>
      <c r="J36" s="18"/>
      <c r="K36" s="21">
        <f>IF($B36="M",(IF(OR(J36=0,J36*VLOOKUP($A36,Partridge!$A$3:$J$73,4)&lt;1.5),0,INT(51.39*((INT(100*((((INT(100*J36))/100)*VLOOKUP($A36,Partridge!$A$3:$J$73,4))))/100-1.5)^1.05)))),IF($B36="F",(IF(OR(J36=0,J36*2*VLOOKUP($A36,Partridge!$A$3:$J$73,4)&lt;1.5),0,INT(56.0211*((INT(100*((((INT(100*J36))/100)*2*VLOOKUP($A36,Partridge!$A$3:$J$73,4))))/100-1.5)^1.05)))),"M/F?"))</f>
        <v>0</v>
      </c>
      <c r="L36" s="18"/>
      <c r="M36" s="21">
        <f>IF($B36="M",(IF(OR(L36=0,L36*VLOOKUP($A36,Partridge!$A$3:$J$73,5)&lt;1.5),0,INT(51.39*((INT(100*((((INT(100*L36))/100)*VLOOKUP($A36,Partridge!$A$3:$J$73,5))))/100-1.5)^1.05)))),IF($B36="F",(IF(OR(L36=0,L36*2*VLOOKUP($A36,Partridge!$A$3:$J$73,5)&lt;1.5),0,INT(56.02111*((INT(100*((((INT(100*L36))/100)*2*VLOOKUP($A36,Partridge!$A$3:$J$73,5))))/100-1.5)^1.05)))),"M/F?"))</f>
        <v>0</v>
      </c>
      <c r="N36" s="18">
        <v>7.58</v>
      </c>
      <c r="O36" s="21">
        <f>IF($B36="M",(IF(OR(N36=0,N36*VLOOKUP($A36,Partridge!$A$3:$J$73,6)&lt;1.5),0,INT(51.39*((INT(100*((((INT(100*N36))/100)*VLOOKUP($A36,Partridge!$A$3:$J$73,6))))/100-1.5)^1.05)))),IF($B36="F",(IF(OR(N36=0,N36*2*VLOOKUP($A36,Partridge!$A$3:$J$73,6)&lt;1.5),0,INT(56.0211*((INT(100*((((INT(100*N36))/100)*2*VLOOKUP($A36,Partridge!$A$3:$J$73,6))))/100-1.5)^1.05)))),"M/F?"))</f>
        <v>913</v>
      </c>
      <c r="P36" s="18">
        <v>4.17</v>
      </c>
      <c r="Q36" s="21">
        <f>IF($B36="M",(IF(OR(P36=0,P36*VLOOKUP($A36,Partridge!$A$3:$J$73,7)&lt;1.5),0,INT(51.39*((INT(100*((((INT(100*P36))/100)*VLOOKUP($A36,Partridge!$A$3:$J$73,7))))/100-1.5)^1.05)))),IF($B36="F",(IF(OR(P36=0,P36*2*VLOOKUP($A36,Partridge!$A$3:$J$73,7)&lt;1.5),0,INT(56.0211*((INT(100*((((INT(100*P36))/100)*2*VLOOKUP($A36,Partridge!$A$3:$J$73,7))))/100-1.5)^1.05)))),"M/F?"))</f>
        <v>792</v>
      </c>
      <c r="R36" s="18"/>
      <c r="S36" s="21">
        <f>IF($B36="M",(IF(OR(R36=0,R36*VLOOKUP($A36,Partridge!$A$3:$J$73,8)&lt;1.5),0,INT(51.39*((INT(100*((((INT(100*R36))/100)*VLOOKUP($A36,Partridge!$A$3:$J$73,8))))/100-1.5)^1.05)))),IF($B36="F",(IF(OR(R36=0,R36*2*VLOOKUP($A36,Partridge!$A$3:$J$73,8)&lt;1.5),0,INT(56.0211*((INT(100*((((INT(100*R36))/100)*2*VLOOKUP($A36,Partridge!$A$3:$J$73,8))))/100-1.5)^1.05)))),"M/F?"))</f>
        <v>0</v>
      </c>
      <c r="T36" s="18"/>
      <c r="U36" s="21">
        <f>IF($B36="M",(IF(OR(T36=0,T36*VLOOKUP($A36,Partridge!$A$3:$J$73,9)&lt;1.5),0,INT(51.39*((INT(100*((((INT(100*T36))/100)*VLOOKUP($A36,Partridge!$A$3:$J$73,9))))/100-1.5)^1.05)))),IF($B36="F",(IF(OR(T36=0,T36*2*VLOOKUP($A36,Partridge!$A$3:$J$73,9)&lt;1.5),0,INT(56.0211*((INT(100*((((INT(100*T36))/100)*2*VLOOKUP($A36,Partridge!$A$3:$J$73,9))))/100-1.5)^1.05)))),"M/F?"))</f>
        <v>0</v>
      </c>
      <c r="V36" s="18"/>
      <c r="W36" s="21">
        <f>IF($B36="M",(IF(OR(V36=0,V36*VLOOKUP($A36,Partridge!$A$3:$J$73,10)&lt;1.5),0,INT(51.39*((INT(100*((((INT(100*V36))/100)*VLOOKUP($A36,Partridge!$A$3:$J$73,10))))/100-1.5)^1.05)))),IF($B36="F",(IF(OR(V36=0,V36*2*VLOOKUP($A36,Partridge!$A$3:$J$73,10)&lt;1.5),0,INT(56.0211*((INT(100*((((INT(100*V36))/100)*2*VLOOKUP($A36,Partridge!$A$3:$J$73,10))))/100-1.5)^1.05)))),"M/F?"))</f>
        <v>0</v>
      </c>
      <c r="X36" s="24">
        <v>37870</v>
      </c>
      <c r="Z36" s="12" t="s">
        <v>109</v>
      </c>
    </row>
    <row r="37" spans="1:26" ht="15" customHeight="1">
      <c r="A37" s="6">
        <v>81</v>
      </c>
      <c r="B37" s="35" t="s">
        <v>34</v>
      </c>
      <c r="C37" t="s">
        <v>55</v>
      </c>
      <c r="D37" t="s">
        <v>89</v>
      </c>
      <c r="E37" s="21">
        <f t="shared" si="0"/>
        <v>2715</v>
      </c>
      <c r="F37" s="18">
        <v>12.21</v>
      </c>
      <c r="G37" s="23">
        <f>IF($B37="M",(IF(OR(F37=0,F37*0.9308*VLOOKUP($A37,Partridge!$A$3:$J$73,2)&lt;1.5),0,INT(51.39*((INT(100*((((INT(100*F37))/100)*0.9308*VLOOKUP($A37,Partridge!$A$3:$J$73,2))))/100-1.5)^1.05)))),IF($B37="F",(IF(OR(F37=0,F37*2*0.9308*VLOOKUP($A37,Partridge!$A$3:$J$73,2)&lt;1.5),0,INT(56.0211*((INT(100*((((INT(100*F37))/100)*2*0.9308*VLOOKUP($A37,Partridge!$A$3:$J$73,2))))/100-1.5)^1.05)))),"M/F?"))</f>
        <v>483</v>
      </c>
      <c r="H37" s="18"/>
      <c r="I37" s="21">
        <f>IF($B37="M",(IF(OR(H37=0,H37*VLOOKUP($A37,Partridge!$A$3:$J$73,3)&lt;1.5),0,INT(51.39*((INT(100*((((INT(100*H37))/100)*VLOOKUP($A37,Partridge!$A$3:$J$73,3))))/100-1.5)^1.05)))),IF($B37="F",(IF(OR(H37=0,H37*2*VLOOKUP($A37,Partridge!$A$3:$J$73,3)&lt;1.5),0,INT(56.0211*((INT(100*((((INT(100*H37))/100)*2*VLOOKUP($A37,Partridge!$A$3:$J$73,3))))/100-1.5)^1.05)))),"M/F?"))</f>
        <v>0</v>
      </c>
      <c r="J37" s="18"/>
      <c r="K37" s="21">
        <f>IF($B37="M",(IF(OR(J37=0,J37*VLOOKUP($A37,Partridge!$A$3:$J$73,4)&lt;1.5),0,INT(51.39*((INT(100*((((INT(100*J37))/100)*VLOOKUP($A37,Partridge!$A$3:$J$73,4))))/100-1.5)^1.05)))),IF($B37="F",(IF(OR(J37=0,J37*2*VLOOKUP($A37,Partridge!$A$3:$J$73,4)&lt;1.5),0,INT(56.0211*((INT(100*((((INT(100*J37))/100)*2*VLOOKUP($A37,Partridge!$A$3:$J$73,4))))/100-1.5)^1.05)))),"M/F?"))</f>
        <v>0</v>
      </c>
      <c r="L37" s="18"/>
      <c r="M37" s="21">
        <f>IF($B37="M",(IF(OR(L37=0,L37*VLOOKUP($A37,Partridge!$A$3:$J$73,5)&lt;1.5),0,INT(51.39*((INT(100*((((INT(100*L37))/100)*VLOOKUP($A37,Partridge!$A$3:$J$73,5))))/100-1.5)^1.05)))),IF($B37="F",(IF(OR(L37=0,L37*2*VLOOKUP($A37,Partridge!$A$3:$J$73,5)&lt;1.5),0,INT(56.02111*((INT(100*((((INT(100*L37))/100)*2*VLOOKUP($A37,Partridge!$A$3:$J$73,5))))/100-1.5)^1.05)))),"M/F?"))</f>
        <v>0</v>
      </c>
      <c r="N37" s="18">
        <v>4.39</v>
      </c>
      <c r="O37" s="21">
        <f>IF($B37="M",(IF(OR(N37=0,N37*VLOOKUP($A37,Partridge!$A$3:$J$73,6)&lt;1.5),0,INT(51.39*((INT(100*((((INT(100*N37))/100)*VLOOKUP($A37,Partridge!$A$3:$J$73,6))))/100-1.5)^1.05)))),IF($B37="F",(IF(OR(N37=0,N37*2*VLOOKUP($A37,Partridge!$A$3:$J$73,6)&lt;1.5),0,INT(56.0211*((INT(100*((((INT(100*N37))/100)*2*VLOOKUP($A37,Partridge!$A$3:$J$73,6))))/100-1.5)^1.05)))),"M/F?"))</f>
        <v>554</v>
      </c>
      <c r="P37" s="18">
        <v>2.83</v>
      </c>
      <c r="Q37" s="21">
        <f>IF($B37="M",(IF(OR(P37=0,P37*VLOOKUP($A37,Partridge!$A$3:$J$73,7)&lt;1.5),0,INT(51.39*((INT(100*((((INT(100*P37))/100)*VLOOKUP($A37,Partridge!$A$3:$J$73,7))))/100-1.5)^1.05)))),IF($B37="F",(IF(OR(P37=0,P37*2*VLOOKUP($A37,Partridge!$A$3:$J$73,7)&lt;1.5),0,INT(56.0211*((INT(100*((((INT(100*P37))/100)*2*VLOOKUP($A37,Partridge!$A$3:$J$73,7))))/100-1.5)^1.05)))),"M/F?"))</f>
        <v>582</v>
      </c>
      <c r="R37" s="18">
        <v>1.65</v>
      </c>
      <c r="S37" s="21">
        <f>IF($B37="M",(IF(OR(R37=0,R37*VLOOKUP($A37,Partridge!$A$3:$J$73,8)&lt;1.5),0,INT(51.39*((INT(100*((((INT(100*R37))/100)*VLOOKUP($A37,Partridge!$A$3:$J$73,8))))/100-1.5)^1.05)))),IF($B37="F",(IF(OR(R37=0,R37*2*VLOOKUP($A37,Partridge!$A$3:$J$73,8)&lt;1.5),0,INT(56.0211*((INT(100*((((INT(100*R37))/100)*2*VLOOKUP($A37,Partridge!$A$3:$J$73,8))))/100-1.5)^1.05)))),"M/F?"))</f>
        <v>699</v>
      </c>
      <c r="T37" s="18">
        <v>0.52</v>
      </c>
      <c r="U37" s="21">
        <f>IF($B37="M",(IF(OR(T37=0,T37*VLOOKUP($A37,Partridge!$A$3:$J$73,9)&lt;1.5),0,INT(51.39*((INT(100*((((INT(100*T37))/100)*VLOOKUP($A37,Partridge!$A$3:$J$73,9))))/100-1.5)^1.05)))),IF($B37="F",(IF(OR(T37=0,T37*2*VLOOKUP($A37,Partridge!$A$3:$J$73,9)&lt;1.5),0,INT(56.0211*((INT(100*((((INT(100*T37))/100)*2*VLOOKUP($A37,Partridge!$A$3:$J$73,9))))/100-1.5)^1.05)))),"M/F?"))</f>
        <v>397</v>
      </c>
      <c r="V37" s="18"/>
      <c r="W37" s="21">
        <f>IF($B37="M",(IF(OR(V37=0,V37*VLOOKUP($A37,Partridge!$A$3:$J$73,10)&lt;1.5),0,INT(51.39*((INT(100*((((INT(100*V37))/100)*VLOOKUP($A37,Partridge!$A$3:$J$73,10))))/100-1.5)^1.05)))),IF($B37="F",(IF(OR(V37=0,V37*2*VLOOKUP($A37,Partridge!$A$3:$J$73,10)&lt;1.5),0,INT(56.0211*((INT(100*((((INT(100*V37))/100)*2*VLOOKUP($A37,Partridge!$A$3:$J$73,10))))/100-1.5)^1.05)))),"M/F?"))</f>
        <v>0</v>
      </c>
      <c r="X37" s="24">
        <v>37870</v>
      </c>
      <c r="Z37" s="12" t="s">
        <v>107</v>
      </c>
    </row>
    <row r="38" spans="1:26" ht="15" customHeight="1">
      <c r="A38" s="6">
        <v>91</v>
      </c>
      <c r="B38" s="35" t="s">
        <v>34</v>
      </c>
      <c r="C38" t="s">
        <v>90</v>
      </c>
      <c r="D38" t="s">
        <v>91</v>
      </c>
      <c r="E38" s="21">
        <f t="shared" si="0"/>
        <v>1454</v>
      </c>
      <c r="F38" s="18">
        <v>6.95</v>
      </c>
      <c r="G38" s="23">
        <f>IF($B38="M",(IF(OR(F38=0,F38*0.9308*VLOOKUP($A38,Partridge!$A$3:$J$73,2)&lt;1.5),0,INT(51.39*((INT(100*((((INT(100*F38))/100)*0.9308*VLOOKUP($A38,Partridge!$A$3:$J$73,2))))/100-1.5)^1.05)))),IF($B38="F",(IF(OR(F38=0,F38*2*0.9308*VLOOKUP($A38,Partridge!$A$3:$J$73,2)&lt;1.5),0,INT(56.0211*((INT(100*((((INT(100*F38))/100)*2*0.9308*VLOOKUP($A38,Partridge!$A$3:$J$73,2))))/100-1.5)^1.05)))),"M/F?"))</f>
        <v>369</v>
      </c>
      <c r="H38" s="18"/>
      <c r="I38" s="21">
        <f>IF($B38="M",(IF(OR(H38=0,H38*VLOOKUP($A38,Partridge!$A$3:$J$73,3)&lt;1.5),0,INT(51.39*((INT(100*((((INT(100*H38))/100)*VLOOKUP($A38,Partridge!$A$3:$J$73,3))))/100-1.5)^1.05)))),IF($B38="F",(IF(OR(H38=0,H38*2*VLOOKUP($A38,Partridge!$A$3:$J$73,3)&lt;1.5),0,INT(56.0211*((INT(100*((((INT(100*H38))/100)*2*VLOOKUP($A38,Partridge!$A$3:$J$73,3))))/100-1.5)^1.05)))),"M/F?"))</f>
        <v>0</v>
      </c>
      <c r="J38" s="18"/>
      <c r="K38" s="21">
        <f>IF($B38="M",(IF(OR(J38=0,J38*VLOOKUP($A38,Partridge!$A$3:$J$73,4)&lt;1.5),0,INT(51.39*((INT(100*((((INT(100*J38))/100)*VLOOKUP($A38,Partridge!$A$3:$J$73,4))))/100-1.5)^1.05)))),IF($B38="F",(IF(OR(J38=0,J38*2*VLOOKUP($A38,Partridge!$A$3:$J$73,4)&lt;1.5),0,INT(56.0211*((INT(100*((((INT(100*J38))/100)*2*VLOOKUP($A38,Partridge!$A$3:$J$73,4))))/100-1.5)^1.05)))),"M/F?"))</f>
        <v>0</v>
      </c>
      <c r="L38" s="18"/>
      <c r="M38" s="21">
        <f>IF($B38="M",(IF(OR(L38=0,L38*VLOOKUP($A38,Partridge!$A$3:$J$73,5)&lt;1.5),0,INT(51.39*((INT(100*((((INT(100*L38))/100)*VLOOKUP($A38,Partridge!$A$3:$J$73,5))))/100-1.5)^1.05)))),IF($B38="F",(IF(OR(L38=0,L38*2*VLOOKUP($A38,Partridge!$A$3:$J$73,5)&lt;1.5),0,INT(56.02111*((INT(100*((((INT(100*L38))/100)*2*VLOOKUP($A38,Partridge!$A$3:$J$73,5))))/100-1.5)^1.05)))),"M/F?"))</f>
        <v>0</v>
      </c>
      <c r="N38" s="18">
        <v>3.38</v>
      </c>
      <c r="O38" s="21">
        <f>IF($B38="M",(IF(OR(N38=0,N38*VLOOKUP($A38,Partridge!$A$3:$J$73,6)&lt;1.5),0,INT(51.39*((INT(100*((((INT(100*N38))/100)*VLOOKUP($A38,Partridge!$A$3:$J$73,6))))/100-1.5)^1.05)))),IF($B38="F",(IF(OR(N38=0,N38*2*VLOOKUP($A38,Partridge!$A$3:$J$73,6)&lt;1.5),0,INT(56.0211*((INT(100*((((INT(100*N38))/100)*2*VLOOKUP($A38,Partridge!$A$3:$J$73,6))))/100-1.5)^1.05)))),"M/F?"))</f>
        <v>610</v>
      </c>
      <c r="P38" s="18">
        <v>1.69</v>
      </c>
      <c r="Q38" s="21">
        <f>IF($B38="M",(IF(OR(P38=0,P38*VLOOKUP($A38,Partridge!$A$3:$J$73,7)&lt;1.5),0,INT(51.39*((INT(100*((((INT(100*P38))/100)*VLOOKUP($A38,Partridge!$A$3:$J$73,7))))/100-1.5)^1.05)))),IF($B38="F",(IF(OR(P38=0,P38*2*VLOOKUP($A38,Partridge!$A$3:$J$73,7)&lt;1.5),0,INT(56.0211*((INT(100*((((INT(100*P38))/100)*2*VLOOKUP($A38,Partridge!$A$3:$J$73,7))))/100-1.5)^1.05)))),"M/F?"))</f>
        <v>475</v>
      </c>
      <c r="R38" s="18"/>
      <c r="S38" s="21">
        <f>IF($B38="M",(IF(OR(R38=0,R38*VLOOKUP($A38,Partridge!$A$3:$J$73,8)&lt;1.5),0,INT(51.39*((INT(100*((((INT(100*R38))/100)*VLOOKUP($A38,Partridge!$A$3:$J$73,8))))/100-1.5)^1.05)))),IF($B38="F",(IF(OR(R38=0,R38*2*VLOOKUP($A38,Partridge!$A$3:$J$73,8)&lt;1.5),0,INT(56.0211*((INT(100*((((INT(100*R38))/100)*2*VLOOKUP($A38,Partridge!$A$3:$J$73,8))))/100-1.5)^1.05)))),"M/F?"))</f>
        <v>0</v>
      </c>
      <c r="T38" s="18"/>
      <c r="U38" s="21">
        <f>IF($B38="M",(IF(OR(T38=0,T38*VLOOKUP($A38,Partridge!$A$3:$J$73,9)&lt;1.5),0,INT(51.39*((INT(100*((((INT(100*T38))/100)*VLOOKUP($A38,Partridge!$A$3:$J$73,9))))/100-1.5)^1.05)))),IF($B38="F",(IF(OR(T38=0,T38*2*VLOOKUP($A38,Partridge!$A$3:$J$73,9)&lt;1.5),0,INT(56.0211*((INT(100*((((INT(100*T38))/100)*2*VLOOKUP($A38,Partridge!$A$3:$J$73,9))))/100-1.5)^1.05)))),"M/F?"))</f>
        <v>0</v>
      </c>
      <c r="V38" s="18"/>
      <c r="W38" s="21">
        <f>IF($B38="M",(IF(OR(V38=0,V38*VLOOKUP($A38,Partridge!$A$3:$J$73,10)&lt;1.5),0,INT(51.39*((INT(100*((((INT(100*V38))/100)*VLOOKUP($A38,Partridge!$A$3:$J$73,10))))/100-1.5)^1.05)))),IF($B38="F",(IF(OR(V38=0,V38*2*VLOOKUP($A38,Partridge!$A$3:$J$73,10)&lt;1.5),0,INT(56.0211*((INT(100*((((INT(100*V38))/100)*2*VLOOKUP($A38,Partridge!$A$3:$J$73,10))))/100-1.5)^1.05)))),"M/F?"))</f>
        <v>0</v>
      </c>
      <c r="X38" s="24">
        <v>37870</v>
      </c>
      <c r="Z38" s="12" t="s">
        <v>107</v>
      </c>
    </row>
    <row r="39" ht="15" customHeight="1"/>
    <row r="40" ht="15" customHeight="1"/>
    <row r="41" ht="15" customHeight="1"/>
    <row r="42" spans="1:26" ht="15" customHeight="1">
      <c r="A42" s="32" t="s">
        <v>0</v>
      </c>
      <c r="B42" s="33" t="s">
        <v>31</v>
      </c>
      <c r="C42" s="34" t="s">
        <v>29</v>
      </c>
      <c r="D42" s="34" t="s">
        <v>30</v>
      </c>
      <c r="E42" s="20" t="s">
        <v>33</v>
      </c>
      <c r="F42" s="19" t="s">
        <v>20</v>
      </c>
      <c r="G42" s="22" t="s">
        <v>17</v>
      </c>
      <c r="H42" s="19" t="s">
        <v>21</v>
      </c>
      <c r="I42" s="20" t="s">
        <v>17</v>
      </c>
      <c r="J42" s="19" t="s">
        <v>22</v>
      </c>
      <c r="K42" s="20" t="s">
        <v>17</v>
      </c>
      <c r="L42" s="19" t="s">
        <v>23</v>
      </c>
      <c r="M42" s="20" t="s">
        <v>17</v>
      </c>
      <c r="N42" s="19" t="s">
        <v>24</v>
      </c>
      <c r="O42" s="20" t="s">
        <v>17</v>
      </c>
      <c r="P42" s="19" t="s">
        <v>25</v>
      </c>
      <c r="Q42" s="20" t="s">
        <v>17</v>
      </c>
      <c r="R42" s="19" t="s">
        <v>26</v>
      </c>
      <c r="S42" s="20" t="s">
        <v>17</v>
      </c>
      <c r="T42" s="19" t="s">
        <v>27</v>
      </c>
      <c r="U42" s="20" t="s">
        <v>17</v>
      </c>
      <c r="V42" s="19" t="s">
        <v>28</v>
      </c>
      <c r="W42" s="20" t="s">
        <v>17</v>
      </c>
      <c r="X42" s="34" t="s">
        <v>38</v>
      </c>
      <c r="Y42" s="11"/>
      <c r="Z42" s="34" t="s">
        <v>19</v>
      </c>
    </row>
    <row r="43" spans="1:26" ht="15" customHeight="1">
      <c r="A43" s="6">
        <v>39</v>
      </c>
      <c r="B43" s="35" t="s">
        <v>92</v>
      </c>
      <c r="C43" t="s">
        <v>93</v>
      </c>
      <c r="D43" t="s">
        <v>94</v>
      </c>
      <c r="E43" s="21">
        <f aca="true" t="shared" si="1" ref="E43:E49">SUM(G43+I43+K43+M43+O43+Q43+S43+U43+W43)</f>
        <v>3594</v>
      </c>
      <c r="F43" s="18"/>
      <c r="G43" s="23">
        <f>IF($B43="M",(IF(OR(F43=0,F43*0.9308*VLOOKUP($A43,Partridge!$A$3:$J$73,2)&lt;1.5),0,INT(51.39*((INT(100*((((INT(100*F43))/100)*0.9308*VLOOKUP($A43,Partridge!$A$3:$J$73,2))))/100-1.5)^1.05)))),IF($B43="F",(IF(OR(F43=0,F43*2*0.9308*VLOOKUP($A43,Partridge!$A$3:$J$73,2)&lt;1.5),0,INT(56.0211*((INT(100*((((INT(100*F43))/100)*2*0.9308*VLOOKUP($A43,Partridge!$A$3:$J$73,2))))/100-1.5)^1.05)))),"M/F?"))</f>
        <v>0</v>
      </c>
      <c r="H43" s="18"/>
      <c r="I43" s="21">
        <f>IF($B43="M",(IF(OR(H43=0,H43*VLOOKUP($A43,Partridge!$A$3:$J$73,3)&lt;1.5),0,INT(51.39*((INT(100*((((INT(100*H43))/100)*VLOOKUP($A43,Partridge!$A$3:$J$73,3))))/100-1.5)^1.05)))),IF($B43="F",(IF(OR(H43=0,H43*2*VLOOKUP($A43,Partridge!$A$3:$J$73,3)&lt;1.5),0,INT(56.0211*((INT(100*((((INT(100*H43))/100)*2*VLOOKUP($A43,Partridge!$A$3:$J$73,3))))/100-1.5)^1.05)))),"M/F?"))</f>
        <v>0</v>
      </c>
      <c r="J43" s="18">
        <v>10.2</v>
      </c>
      <c r="K43" s="21">
        <f>IF($B43="M",(IF(OR(J43=0,J43*VLOOKUP($A43,Partridge!$A$3:$J$73,4)&lt;1.5),0,INT(51.39*((INT(100*((((INT(100*J43))/100)*VLOOKUP($A43,Partridge!$A$3:$J$73,4))))/100-1.5)^1.05)))),IF($B43="F",(IF(OR(J43=0,J43*2*VLOOKUP($A43,Partridge!$A$3:$J$73,4)&lt;1.5),0,INT(56.0211*((INT(100*((((INT(100*J43))/100)*2*VLOOKUP($A43,Partridge!$A$3:$J$73,4))))/100-1.5)^1.05)))),"M/F?"))</f>
        <v>717</v>
      </c>
      <c r="L43" s="18"/>
      <c r="M43" s="21">
        <f>IF($B43="M",(IF(OR(L43=0,L43*VLOOKUP($A43,Partridge!$A$3:$J$73,5)&lt;1.5),0,INT(51.39*((INT(100*((((INT(100*L43))/100)*VLOOKUP($A43,Partridge!$A$3:$J$73,5))))/100-1.5)^1.05)))),IF($B43="F",(IF(OR(L43=0,L43*2*VLOOKUP($A43,Partridge!$A$3:$J$73,5)&lt;1.5),0,INT(56.02111*((INT(100*((((INT(100*L43))/100)*2*VLOOKUP($A43,Partridge!$A$3:$J$73,5))))/100-1.5)^1.05)))),"M/F?"))</f>
        <v>0</v>
      </c>
      <c r="N43" s="18">
        <v>6.69</v>
      </c>
      <c r="O43" s="21">
        <f>IF($B43="M",(IF(OR(N43=0,N43*VLOOKUP($A43,Partridge!$A$3:$J$73,6)&lt;1.5),0,INT(51.39*((INT(100*((((INT(100*N43))/100)*VLOOKUP($A43,Partridge!$A$3:$J$73,6))))/100-1.5)^1.05)))),IF($B43="F",(IF(OR(N43=0,N43*2*VLOOKUP($A43,Partridge!$A$3:$J$73,6)&lt;1.5),0,INT(56.0211*((INT(100*((((INT(100*N43))/100)*2*VLOOKUP($A43,Partridge!$A$3:$J$73,6))))/100-1.5)^1.05)))),"M/F?"))</f>
        <v>759</v>
      </c>
      <c r="P43" s="18">
        <v>4.2</v>
      </c>
      <c r="Q43" s="21">
        <f>IF($B43="M",(IF(OR(P43=0,P43*VLOOKUP($A43,Partridge!$A$3:$J$73,7)&lt;1.5),0,INT(51.39*((INT(100*((((INT(100*P43))/100)*VLOOKUP($A43,Partridge!$A$3:$J$73,7))))/100-1.5)^1.05)))),IF($B43="F",(IF(OR(P43=0,P43*2*VLOOKUP($A43,Partridge!$A$3:$J$73,7)&lt;1.5),0,INT(56.0211*((INT(100*((((INT(100*P43))/100)*2*VLOOKUP($A43,Partridge!$A$3:$J$73,7))))/100-1.5)^1.05)))),"M/F?"))</f>
        <v>748</v>
      </c>
      <c r="R43" s="18">
        <v>2.1</v>
      </c>
      <c r="S43" s="21">
        <f>IF($B43="M",(IF(OR(R43=0,R43*VLOOKUP($A43,Partridge!$A$3:$J$73,8)&lt;1.5),0,INT(51.39*((INT(100*((((INT(100*R43))/100)*VLOOKUP($A43,Partridge!$A$3:$J$73,8))))/100-1.5)^1.05)))),IF($B43="F",(IF(OR(R43=0,R43*2*VLOOKUP($A43,Partridge!$A$3:$J$73,8)&lt;1.5),0,INT(56.0211*((INT(100*((((INT(100*R43))/100)*2*VLOOKUP($A43,Partridge!$A$3:$J$73,8))))/100-1.5)^1.05)))),"M/F?"))</f>
        <v>748</v>
      </c>
      <c r="T43" s="18">
        <v>0.9</v>
      </c>
      <c r="U43" s="21">
        <f>IF($B43="M",(IF(OR(T43=0,T43*VLOOKUP($A43,Partridge!$A$3:$J$73,9)&lt;1.5),0,INT(51.39*((INT(100*((((INT(100*T43))/100)*VLOOKUP($A43,Partridge!$A$3:$J$73,9))))/100-1.5)^1.05)))),IF($B43="F",(IF(OR(T43=0,T43*2*VLOOKUP($A43,Partridge!$A$3:$J$73,9)&lt;1.5),0,INT(56.0211*((INT(100*((((INT(100*T43))/100)*2*VLOOKUP($A43,Partridge!$A$3:$J$73,9))))/100-1.5)^1.05)))),"M/F?"))</f>
        <v>622</v>
      </c>
      <c r="V43" s="18"/>
      <c r="W43" s="21">
        <f>IF($B43="M",(IF(OR(V43=0,V43*VLOOKUP($A43,Partridge!$A$3:$J$73,10)&lt;1.5),0,INT(51.39*((INT(100*((((INT(100*V43))/100)*VLOOKUP($A43,Partridge!$A$3:$J$73,10))))/100-1.5)^1.05)))),IF($B43="F",(IF(OR(V43=0,V43*2*VLOOKUP($A43,Partridge!$A$3:$J$73,10)&lt;1.5),0,INT(56.0211*((INT(100*((((INT(100*V43))/100)*2*VLOOKUP($A43,Partridge!$A$3:$J$73,10))))/100-1.5)^1.05)))),"M/F?"))</f>
        <v>0</v>
      </c>
      <c r="X43" s="24">
        <v>37870</v>
      </c>
      <c r="Z43" s="12" t="s">
        <v>107</v>
      </c>
    </row>
    <row r="44" spans="1:26" ht="15" customHeight="1">
      <c r="A44" s="6">
        <v>44</v>
      </c>
      <c r="B44" s="35" t="s">
        <v>92</v>
      </c>
      <c r="C44" t="s">
        <v>95</v>
      </c>
      <c r="D44" t="s">
        <v>96</v>
      </c>
      <c r="E44" s="21">
        <f t="shared" si="1"/>
        <v>3252</v>
      </c>
      <c r="F44" s="18"/>
      <c r="G44" s="23">
        <f>IF($B44="M",(IF(OR(F44=0,F44*0.9308*VLOOKUP($A44,Partridge!$A$3:$J$73,2)&lt;1.5),0,INT(51.39*((INT(100*((((INT(100*F44))/100)*0.9308*VLOOKUP($A44,Partridge!$A$3:$J$73,2))))/100-1.5)^1.05)))),IF($B44="F",(IF(OR(F44=0,F44*2*0.9308*VLOOKUP($A44,Partridge!$A$3:$J$73,2)&lt;1.5),0,INT(56.0211*((INT(100*((((INT(100*F44))/100)*2*0.9308*VLOOKUP($A44,Partridge!$A$3:$J$73,2))))/100-1.5)^1.05)))),"M/F?"))</f>
        <v>0</v>
      </c>
      <c r="H44" s="18"/>
      <c r="I44" s="21">
        <f>IF($B44="M",(IF(OR(H44=0,H44*VLOOKUP($A44,Partridge!$A$3:$J$73,3)&lt;1.5),0,INT(51.39*((INT(100*((((INT(100*H44))/100)*VLOOKUP($A44,Partridge!$A$3:$J$73,3))))/100-1.5)^1.05)))),IF($B44="F",(IF(OR(H44=0,H44*2*VLOOKUP($A44,Partridge!$A$3:$J$73,3)&lt;1.5),0,INT(56.0211*((INT(100*((((INT(100*H44))/100)*2*VLOOKUP($A44,Partridge!$A$3:$J$73,3))))/100-1.5)^1.05)))),"M/F?"))</f>
        <v>0</v>
      </c>
      <c r="J44" s="18">
        <v>8.62</v>
      </c>
      <c r="K44" s="21">
        <f>IF($B44="M",(IF(OR(J44=0,J44*VLOOKUP($A44,Partridge!$A$3:$J$73,4)&lt;1.5),0,INT(51.39*((INT(100*((((INT(100*J44))/100)*VLOOKUP($A44,Partridge!$A$3:$J$73,4))))/100-1.5)^1.05)))),IF($B44="F",(IF(OR(J44=0,J44*2*VLOOKUP($A44,Partridge!$A$3:$J$73,4)&lt;1.5),0,INT(56.0211*((INT(100*((((INT(100*J44))/100)*2*VLOOKUP($A44,Partridge!$A$3:$J$73,4))))/100-1.5)^1.05)))),"M/F?"))</f>
        <v>646</v>
      </c>
      <c r="L44" s="18"/>
      <c r="M44" s="21">
        <f>IF($B44="M",(IF(OR(L44=0,L44*VLOOKUP($A44,Partridge!$A$3:$J$73,5)&lt;1.5),0,INT(51.39*((INT(100*((((INT(100*L44))/100)*VLOOKUP($A44,Partridge!$A$3:$J$73,5))))/100-1.5)^1.05)))),IF($B44="F",(IF(OR(L44=0,L44*2*VLOOKUP($A44,Partridge!$A$3:$J$73,5)&lt;1.5),0,INT(56.02111*((INT(100*((((INT(100*L44))/100)*2*VLOOKUP($A44,Partridge!$A$3:$J$73,5))))/100-1.5)^1.05)))),"M/F?"))</f>
        <v>0</v>
      </c>
      <c r="N44" s="18">
        <v>4.96</v>
      </c>
      <c r="O44" s="21">
        <f>IF($B44="M",(IF(OR(N44=0,N44*VLOOKUP($A44,Partridge!$A$3:$J$73,6)&lt;1.5),0,INT(51.39*((INT(100*((((INT(100*N44))/100)*VLOOKUP($A44,Partridge!$A$3:$J$73,6))))/100-1.5)^1.05)))),IF($B44="F",(IF(OR(N44=0,N44*2*VLOOKUP($A44,Partridge!$A$3:$J$73,6)&lt;1.5),0,INT(56.0211*((INT(100*((((INT(100*N44))/100)*2*VLOOKUP($A44,Partridge!$A$3:$J$73,6))))/100-1.5)^1.05)))),"M/F?"))</f>
        <v>569</v>
      </c>
      <c r="P44" s="18">
        <v>3.62</v>
      </c>
      <c r="Q44" s="21">
        <f>IF($B44="M",(IF(OR(P44=0,P44*VLOOKUP($A44,Partridge!$A$3:$J$73,7)&lt;1.5),0,INT(51.39*((INT(100*((((INT(100*P44))/100)*VLOOKUP($A44,Partridge!$A$3:$J$73,7))))/100-1.5)^1.05)))),IF($B44="F",(IF(OR(P44=0,P44*2*VLOOKUP($A44,Partridge!$A$3:$J$73,7)&lt;1.5),0,INT(56.0211*((INT(100*((((INT(100*P44))/100)*2*VLOOKUP($A44,Partridge!$A$3:$J$73,7))))/100-1.5)^1.05)))),"M/F?"))</f>
        <v>670</v>
      </c>
      <c r="R44" s="18">
        <v>1.94</v>
      </c>
      <c r="S44" s="21">
        <f>IF($B44="M",(IF(OR(R44=0,R44*VLOOKUP($A44,Partridge!$A$3:$J$73,8)&lt;1.5),0,INT(51.39*((INT(100*((((INT(100*R44))/100)*VLOOKUP($A44,Partridge!$A$3:$J$73,8))))/100-1.5)^1.05)))),IF($B44="F",(IF(OR(R44=0,R44*2*VLOOKUP($A44,Partridge!$A$3:$J$73,8)&lt;1.5),0,INT(56.0211*((INT(100*((((INT(100*R44))/100)*2*VLOOKUP($A44,Partridge!$A$3:$J$73,8))))/100-1.5)^1.05)))),"M/F?"))</f>
        <v>728</v>
      </c>
      <c r="T44" s="18">
        <v>0.87</v>
      </c>
      <c r="U44" s="21">
        <f>IF($B44="M",(IF(OR(T44=0,T44*VLOOKUP($A44,Partridge!$A$3:$J$73,9)&lt;1.5),0,INT(51.39*((INT(100*((((INT(100*T44))/100)*VLOOKUP($A44,Partridge!$A$3:$J$73,9))))/100-1.5)^1.05)))),IF($B44="F",(IF(OR(T44=0,T44*2*VLOOKUP($A44,Partridge!$A$3:$J$73,9)&lt;1.5),0,INT(56.0211*((INT(100*((((INT(100*T44))/100)*2*VLOOKUP($A44,Partridge!$A$3:$J$73,9))))/100-1.5)^1.05)))),"M/F?"))</f>
        <v>639</v>
      </c>
      <c r="V44" s="18"/>
      <c r="W44" s="21">
        <f>IF($B44="M",(IF(OR(V44=0,V44*VLOOKUP($A44,Partridge!$A$3:$J$73,10)&lt;1.5),0,INT(51.39*((INT(100*((((INT(100*V44))/100)*VLOOKUP($A44,Partridge!$A$3:$J$73,10))))/100-1.5)^1.05)))),IF($B44="F",(IF(OR(V44=0,V44*2*VLOOKUP($A44,Partridge!$A$3:$J$73,10)&lt;1.5),0,INT(56.0211*((INT(100*((((INT(100*V44))/100)*2*VLOOKUP($A44,Partridge!$A$3:$J$73,10))))/100-1.5)^1.05)))),"M/F?"))</f>
        <v>0</v>
      </c>
      <c r="X44" s="24">
        <v>37870</v>
      </c>
      <c r="Z44" s="12" t="s">
        <v>107</v>
      </c>
    </row>
    <row r="45" spans="1:26" ht="15" customHeight="1">
      <c r="A45" s="6">
        <v>46</v>
      </c>
      <c r="B45" s="35" t="s">
        <v>92</v>
      </c>
      <c r="C45" t="s">
        <v>97</v>
      </c>
      <c r="D45" t="s">
        <v>98</v>
      </c>
      <c r="E45" s="21">
        <f t="shared" si="1"/>
        <v>5569</v>
      </c>
      <c r="F45" s="18"/>
      <c r="G45" s="23">
        <f>IF($B45="M",(IF(OR(F45=0,F45*0.9308*VLOOKUP($A45,Partridge!$A$3:$J$73,2)&lt;1.5),0,INT(51.39*((INT(100*((((INT(100*F45))/100)*0.9308*VLOOKUP($A45,Partridge!$A$3:$J$73,2))))/100-1.5)^1.05)))),IF($B45="F",(IF(OR(F45=0,F45*2*0.9308*VLOOKUP($A45,Partridge!$A$3:$J$73,2)&lt;1.5),0,INT(56.0211*((INT(100*((((INT(100*F45))/100)*2*0.9308*VLOOKUP($A45,Partridge!$A$3:$J$73,2))))/100-1.5)^1.05)))),"M/F?"))</f>
        <v>0</v>
      </c>
      <c r="H45" s="18"/>
      <c r="I45" s="21">
        <f>IF($B45="M",(IF(OR(H45=0,H45*VLOOKUP($A45,Partridge!$A$3:$J$73,3)&lt;1.5),0,INT(51.39*((INT(100*((((INT(100*H45))/100)*VLOOKUP($A45,Partridge!$A$3:$J$73,3))))/100-1.5)^1.05)))),IF($B45="F",(IF(OR(H45=0,H45*2*VLOOKUP($A45,Partridge!$A$3:$J$73,3)&lt;1.5),0,INT(56.0211*((INT(100*((((INT(100*H45))/100)*2*VLOOKUP($A45,Partridge!$A$3:$J$73,3))))/100-1.5)^1.05)))),"M/F?"))</f>
        <v>0</v>
      </c>
      <c r="J45" s="18">
        <v>13.79</v>
      </c>
      <c r="K45" s="21">
        <f>IF($B45="M",(IF(OR(J45=0,J45*VLOOKUP($A45,Partridge!$A$3:$J$73,4)&lt;1.5),0,INT(51.39*((INT(100*((((INT(100*J45))/100)*VLOOKUP($A45,Partridge!$A$3:$J$73,4))))/100-1.5)^1.05)))),IF($B45="F",(IF(OR(J45=0,J45*2*VLOOKUP($A45,Partridge!$A$3:$J$73,4)&lt;1.5),0,INT(56.0211*((INT(100*((((INT(100*J45))/100)*2*VLOOKUP($A45,Partridge!$A$3:$J$73,4))))/100-1.5)^1.05)))),"M/F?"))</f>
        <v>1166</v>
      </c>
      <c r="L45" s="18"/>
      <c r="M45" s="21">
        <f>IF($B45="M",(IF(OR(L45=0,L45*VLOOKUP($A45,Partridge!$A$3:$J$73,5)&lt;1.5),0,INT(51.39*((INT(100*((((INT(100*L45))/100)*VLOOKUP($A45,Partridge!$A$3:$J$73,5))))/100-1.5)^1.05)))),IF($B45="F",(IF(OR(L45=0,L45*2*VLOOKUP($A45,Partridge!$A$3:$J$73,5)&lt;1.5),0,INT(56.02111*((INT(100*((((INT(100*L45))/100)*2*VLOOKUP($A45,Partridge!$A$3:$J$73,5))))/100-1.5)^1.05)))),"M/F?"))</f>
        <v>0</v>
      </c>
      <c r="N45" s="18">
        <v>9.39</v>
      </c>
      <c r="O45" s="21">
        <f>IF($B45="M",(IF(OR(N45=0,N45*VLOOKUP($A45,Partridge!$A$3:$J$73,6)&lt;1.5),0,INT(51.39*((INT(100*((((INT(100*N45))/100)*VLOOKUP($A45,Partridge!$A$3:$J$73,6))))/100-1.5)^1.05)))),IF($B45="F",(IF(OR(N45=0,N45*2*VLOOKUP($A45,Partridge!$A$3:$J$73,6)&lt;1.5),0,INT(56.0211*((INT(100*((((INT(100*N45))/100)*2*VLOOKUP($A45,Partridge!$A$3:$J$73,6))))/100-1.5)^1.05)))),"M/F?"))</f>
        <v>1247</v>
      </c>
      <c r="P45" s="18">
        <v>4.8</v>
      </c>
      <c r="Q45" s="21">
        <f>IF($B45="M",(IF(OR(P45=0,P45*VLOOKUP($A45,Partridge!$A$3:$J$73,7)&lt;1.5),0,INT(51.39*((INT(100*((((INT(100*P45))/100)*VLOOKUP($A45,Partridge!$A$3:$J$73,7))))/100-1.5)^1.05)))),IF($B45="F",(IF(OR(P45=0,P45*2*VLOOKUP($A45,Partridge!$A$3:$J$73,7)&lt;1.5),0,INT(56.0211*((INT(100*((((INT(100*P45))/100)*2*VLOOKUP($A45,Partridge!$A$3:$J$73,7))))/100-1.5)^1.05)))),"M/F?"))</f>
        <v>969</v>
      </c>
      <c r="R45" s="18">
        <v>2.57</v>
      </c>
      <c r="S45" s="21">
        <f>IF($B45="M",(IF(OR(R45=0,R45*VLOOKUP($A45,Partridge!$A$3:$J$73,8)&lt;1.5),0,INT(51.39*((INT(100*((((INT(100*R45))/100)*VLOOKUP($A45,Partridge!$A$3:$J$73,8))))/100-1.5)^1.05)))),IF($B45="F",(IF(OR(R45=0,R45*2*VLOOKUP($A45,Partridge!$A$3:$J$73,8)&lt;1.5),0,INT(56.0211*((INT(100*((((INT(100*R45))/100)*2*VLOOKUP($A45,Partridge!$A$3:$J$73,8))))/100-1.5)^1.05)))),"M/F?"))</f>
        <v>1049</v>
      </c>
      <c r="T45" s="18">
        <v>1.38</v>
      </c>
      <c r="U45" s="21">
        <f>IF($B45="M",(IF(OR(T45=0,T45*VLOOKUP($A45,Partridge!$A$3:$J$73,9)&lt;1.5),0,INT(51.39*((INT(100*((((INT(100*T45))/100)*VLOOKUP($A45,Partridge!$A$3:$J$73,9))))/100-1.5)^1.05)))),IF($B45="F",(IF(OR(T45=0,T45*2*VLOOKUP($A45,Partridge!$A$3:$J$73,9)&lt;1.5),0,INT(56.0211*((INT(100*((((INT(100*T45))/100)*2*VLOOKUP($A45,Partridge!$A$3:$J$73,9))))/100-1.5)^1.05)))),"M/F?"))</f>
        <v>1138</v>
      </c>
      <c r="V45" s="18"/>
      <c r="W45" s="21">
        <f>IF($B45="M",(IF(OR(V45=0,V45*VLOOKUP($A45,Partridge!$A$3:$J$73,10)&lt;1.5),0,INT(51.39*((INT(100*((((INT(100*V45))/100)*VLOOKUP($A45,Partridge!$A$3:$J$73,10))))/100-1.5)^1.05)))),IF($B45="F",(IF(OR(V45=0,V45*2*VLOOKUP($A45,Partridge!$A$3:$J$73,10)&lt;1.5),0,INT(56.0211*((INT(100*((((INT(100*V45))/100)*2*VLOOKUP($A45,Partridge!$A$3:$J$73,10))))/100-1.5)^1.05)))),"M/F?"))</f>
        <v>0</v>
      </c>
      <c r="X45" s="24">
        <v>37870</v>
      </c>
      <c r="Z45" s="12" t="s">
        <v>112</v>
      </c>
    </row>
    <row r="46" spans="1:26" ht="15" customHeight="1">
      <c r="A46" s="6">
        <v>50</v>
      </c>
      <c r="B46" s="35" t="s">
        <v>92</v>
      </c>
      <c r="C46" t="s">
        <v>99</v>
      </c>
      <c r="D46" t="s">
        <v>47</v>
      </c>
      <c r="E46" s="21">
        <f t="shared" si="1"/>
        <v>4207</v>
      </c>
      <c r="F46" s="18"/>
      <c r="G46" s="23">
        <f>IF($B46="M",(IF(OR(F46=0,F46*0.9308*VLOOKUP($A46,Partridge!$A$3:$J$73,2)&lt;1.5),0,INT(51.39*((INT(100*((((INT(100*F46))/100)*0.9308*VLOOKUP($A46,Partridge!$A$3:$J$73,2))))/100-1.5)^1.05)))),IF($B46="F",(IF(OR(F46=0,F46*2*0.9308*VLOOKUP($A46,Partridge!$A$3:$J$73,2)&lt;1.5),0,INT(56.0211*((INT(100*((((INT(100*F46))/100)*2*0.9308*VLOOKUP($A46,Partridge!$A$3:$J$73,2))))/100-1.5)^1.05)))),"M/F?"))</f>
        <v>0</v>
      </c>
      <c r="H46" s="18">
        <v>10.5</v>
      </c>
      <c r="I46" s="21">
        <f>IF($B46="M",(IF(OR(H46=0,H46*VLOOKUP($A46,Partridge!$A$3:$J$73,3)&lt;1.5),0,INT(51.39*((INT(100*((((INT(100*H46))/100)*VLOOKUP($A46,Partridge!$A$3:$J$73,3))))/100-1.5)^1.05)))),IF($B46="F",(IF(OR(H46=0,H46*2*VLOOKUP($A46,Partridge!$A$3:$J$73,3)&lt;1.5),0,INT(56.0211*((INT(100*((((INT(100*H46))/100)*2*VLOOKUP($A46,Partridge!$A$3:$J$73,3))))/100-1.5)^1.05)))),"M/F?"))</f>
        <v>800</v>
      </c>
      <c r="J46" s="18"/>
      <c r="K46" s="21">
        <f>IF($B46="M",(IF(OR(J46=0,J46*VLOOKUP($A46,Partridge!$A$3:$J$73,4)&lt;1.5),0,INT(51.39*((INT(100*((((INT(100*J46))/100)*VLOOKUP($A46,Partridge!$A$3:$J$73,4))))/100-1.5)^1.05)))),IF($B46="F",(IF(OR(J46=0,J46*2*VLOOKUP($A46,Partridge!$A$3:$J$73,4)&lt;1.5),0,INT(56.0211*((INT(100*((((INT(100*J46))/100)*2*VLOOKUP($A46,Partridge!$A$3:$J$73,4))))/100-1.5)^1.05)))),"M/F?"))</f>
        <v>0</v>
      </c>
      <c r="L46" s="18">
        <v>7.29</v>
      </c>
      <c r="M46" s="21">
        <f>IF($B46="M",(IF(OR(L46=0,L46*VLOOKUP($A46,Partridge!$A$3:$J$73,5)&lt;1.5),0,INT(51.39*((INT(100*((((INT(100*L46))/100)*VLOOKUP($A46,Partridge!$A$3:$J$73,5))))/100-1.5)^1.05)))),IF($B46="F",(IF(OR(L46=0,L46*2*VLOOKUP($A46,Partridge!$A$3:$J$73,5)&lt;1.5),0,INT(56.02111*((INT(100*((((INT(100*L46))/100)*2*VLOOKUP($A46,Partridge!$A$3:$J$73,5))))/100-1.5)^1.05)))),"M/F?"))</f>
        <v>813</v>
      </c>
      <c r="N46" s="18">
        <v>4.29</v>
      </c>
      <c r="O46" s="21">
        <f>IF($B46="M",(IF(OR(N46=0,N46*VLOOKUP($A46,Partridge!$A$3:$J$73,6)&lt;1.5),0,INT(51.39*((INT(100*((((INT(100*N46))/100)*VLOOKUP($A46,Partridge!$A$3:$J$73,6))))/100-1.5)^1.05)))),IF($B46="F",(IF(OR(N46=0,N46*2*VLOOKUP($A46,Partridge!$A$3:$J$73,6)&lt;1.5),0,INT(56.0211*((INT(100*((((INT(100*N46))/100)*2*VLOOKUP($A46,Partridge!$A$3:$J$73,6))))/100-1.5)^1.05)))),"M/F?"))</f>
        <v>537</v>
      </c>
      <c r="P46" s="18">
        <v>2.97</v>
      </c>
      <c r="Q46" s="21">
        <f>IF($B46="M",(IF(OR(P46=0,P46*VLOOKUP($A46,Partridge!$A$3:$J$73,7)&lt;1.5),0,INT(51.39*((INT(100*((((INT(100*P46))/100)*VLOOKUP($A46,Partridge!$A$3:$J$73,7))))/100-1.5)^1.05)))),IF($B46="F",(IF(OR(P46=0,P46*2*VLOOKUP($A46,Partridge!$A$3:$J$73,7)&lt;1.5),0,INT(56.0211*((INT(100*((((INT(100*P46))/100)*2*VLOOKUP($A46,Partridge!$A$3:$J$73,7))))/100-1.5)^1.05)))),"M/F?"))</f>
        <v>597</v>
      </c>
      <c r="R46" s="18">
        <v>1.67</v>
      </c>
      <c r="S46" s="21">
        <f>IF($B46="M",(IF(OR(R46=0,R46*VLOOKUP($A46,Partridge!$A$3:$J$73,8)&lt;1.5),0,INT(51.39*((INT(100*((((INT(100*R46))/100)*VLOOKUP($A46,Partridge!$A$3:$J$73,8))))/100-1.5)^1.05)))),IF($B46="F",(IF(OR(R46=0,R46*2*VLOOKUP($A46,Partridge!$A$3:$J$73,8)&lt;1.5),0,INT(56.0211*((INT(100*((((INT(100*R46))/100)*2*VLOOKUP($A46,Partridge!$A$3:$J$73,8))))/100-1.5)^1.05)))),"M/F?"))</f>
        <v>688</v>
      </c>
      <c r="T46" s="18">
        <v>0.92</v>
      </c>
      <c r="U46" s="21">
        <f>IF($B46="M",(IF(OR(T46=0,T46*VLOOKUP($A46,Partridge!$A$3:$J$73,9)&lt;1.5),0,INT(51.39*((INT(100*((((INT(100*T46))/100)*VLOOKUP($A46,Partridge!$A$3:$J$73,9))))/100-1.5)^1.05)))),IF($B46="F",(IF(OR(T46=0,T46*2*VLOOKUP($A46,Partridge!$A$3:$J$73,9)&lt;1.5),0,INT(56.0211*((INT(100*((((INT(100*T46))/100)*2*VLOOKUP($A46,Partridge!$A$3:$J$73,9))))/100-1.5)^1.05)))),"M/F?"))</f>
        <v>772</v>
      </c>
      <c r="V46" s="18"/>
      <c r="W46" s="21">
        <f>IF($B46="M",(IF(OR(V46=0,V46*VLOOKUP($A46,Partridge!$A$3:$J$73,10)&lt;1.5),0,INT(51.39*((INT(100*((((INT(100*V46))/100)*VLOOKUP($A46,Partridge!$A$3:$J$73,10))))/100-1.5)^1.05)))),IF($B46="F",(IF(OR(V46=0,V46*2*VLOOKUP($A46,Partridge!$A$3:$J$73,10)&lt;1.5),0,INT(56.0211*((INT(100*((((INT(100*V46))/100)*2*VLOOKUP($A46,Partridge!$A$3:$J$73,10))))/100-1.5)^1.05)))),"M/F?"))</f>
        <v>0</v>
      </c>
      <c r="X46" s="24">
        <v>37870</v>
      </c>
      <c r="Z46" s="12" t="s">
        <v>105</v>
      </c>
    </row>
    <row r="47" spans="1:26" ht="15" customHeight="1">
      <c r="A47" s="6">
        <v>53</v>
      </c>
      <c r="B47" s="35" t="s">
        <v>92</v>
      </c>
      <c r="C47" t="s">
        <v>100</v>
      </c>
      <c r="D47" t="s">
        <v>58</v>
      </c>
      <c r="E47" s="21">
        <f t="shared" si="1"/>
        <v>5071</v>
      </c>
      <c r="F47" s="18"/>
      <c r="G47" s="23">
        <f>IF($B47="M",(IF(OR(F47=0,F47*0.9308*VLOOKUP($A47,Partridge!$A$3:$J$73,2)&lt;1.5),0,INT(51.39*((INT(100*((((INT(100*F47))/100)*0.9308*VLOOKUP($A47,Partridge!$A$3:$J$73,2))))/100-1.5)^1.05)))),IF($B47="F",(IF(OR(F47=0,F47*2*0.9308*VLOOKUP($A47,Partridge!$A$3:$J$73,2)&lt;1.5),0,INT(56.0211*((INT(100*((((INT(100*F47))/100)*2*0.9308*VLOOKUP($A47,Partridge!$A$3:$J$73,2))))/100-1.5)^1.05)))),"M/F?"))</f>
        <v>0</v>
      </c>
      <c r="H47" s="18">
        <v>11.39</v>
      </c>
      <c r="I47" s="21">
        <f>IF($B47="M",(IF(OR(H47=0,H47*VLOOKUP($A47,Partridge!$A$3:$J$73,3)&lt;1.5),0,INT(51.39*((INT(100*((((INT(100*H47))/100)*VLOOKUP($A47,Partridge!$A$3:$J$73,3))))/100-1.5)^1.05)))),IF($B47="F",(IF(OR(H47=0,H47*2*VLOOKUP($A47,Partridge!$A$3:$J$73,3)&lt;1.5),0,INT(56.0211*((INT(100*((((INT(100*H47))/100)*2*VLOOKUP($A47,Partridge!$A$3:$J$73,3))))/100-1.5)^1.05)))),"M/F?"))</f>
        <v>956</v>
      </c>
      <c r="J47" s="18"/>
      <c r="K47" s="21">
        <f>IF($B47="M",(IF(OR(J47=0,J47*VLOOKUP($A47,Partridge!$A$3:$J$73,4)&lt;1.5),0,INT(51.39*((INT(100*((((INT(100*J47))/100)*VLOOKUP($A47,Partridge!$A$3:$J$73,4))))/100-1.5)^1.05)))),IF($B47="F",(IF(OR(J47=0,J47*2*VLOOKUP($A47,Partridge!$A$3:$J$73,4)&lt;1.5),0,INT(56.0211*((INT(100*((((INT(100*J47))/100)*2*VLOOKUP($A47,Partridge!$A$3:$J$73,4))))/100-1.5)^1.05)))),"M/F?"))</f>
        <v>0</v>
      </c>
      <c r="L47" s="18">
        <v>8.65</v>
      </c>
      <c r="M47" s="21">
        <f>IF($B47="M",(IF(OR(L47=0,L47*VLOOKUP($A47,Partridge!$A$3:$J$73,5)&lt;1.5),0,INT(51.39*((INT(100*((((INT(100*L47))/100)*VLOOKUP($A47,Partridge!$A$3:$J$73,5))))/100-1.5)^1.05)))),IF($B47="F",(IF(OR(L47=0,L47*2*VLOOKUP($A47,Partridge!$A$3:$J$73,5)&lt;1.5),0,INT(56.02111*((INT(100*((((INT(100*L47))/100)*2*VLOOKUP($A47,Partridge!$A$3:$J$73,5))))/100-1.5)^1.05)))),"M/F?"))</f>
        <v>1054</v>
      </c>
      <c r="N47" s="18">
        <v>6.73</v>
      </c>
      <c r="O47" s="21">
        <f>IF($B47="M",(IF(OR(N47=0,N47*VLOOKUP($A47,Partridge!$A$3:$J$73,6)&lt;1.5),0,INT(51.39*((INT(100*((((INT(100*N47))/100)*VLOOKUP($A47,Partridge!$A$3:$J$73,6))))/100-1.5)^1.05)))),IF($B47="F",(IF(OR(N47=0,N47*2*VLOOKUP($A47,Partridge!$A$3:$J$73,6)&lt;1.5),0,INT(56.0211*((INT(100*((((INT(100*N47))/100)*2*VLOOKUP($A47,Partridge!$A$3:$J$73,6))))/100-1.5)^1.05)))),"M/F?"))</f>
        <v>980</v>
      </c>
      <c r="P47" s="18">
        <v>3.37</v>
      </c>
      <c r="Q47" s="21">
        <f>IF($B47="M",(IF(OR(P47=0,P47*VLOOKUP($A47,Partridge!$A$3:$J$73,7)&lt;1.5),0,INT(51.39*((INT(100*((((INT(100*P47))/100)*VLOOKUP($A47,Partridge!$A$3:$J$73,7))))/100-1.5)^1.05)))),IF($B47="F",(IF(OR(P47=0,P47*2*VLOOKUP($A47,Partridge!$A$3:$J$73,7)&lt;1.5),0,INT(56.0211*((INT(100*((((INT(100*P47))/100)*2*VLOOKUP($A47,Partridge!$A$3:$J$73,7))))/100-1.5)^1.05)))),"M/F?"))</f>
        <v>745</v>
      </c>
      <c r="R47" s="18">
        <v>1.95</v>
      </c>
      <c r="S47" s="21">
        <f>IF($B47="M",(IF(OR(R47=0,R47*VLOOKUP($A47,Partridge!$A$3:$J$73,8)&lt;1.5),0,INT(51.39*((INT(100*((((INT(100*R47))/100)*VLOOKUP($A47,Partridge!$A$3:$J$73,8))))/100-1.5)^1.05)))),IF($B47="F",(IF(OR(R47=0,R47*2*VLOOKUP($A47,Partridge!$A$3:$J$73,8)&lt;1.5),0,INT(56.0211*((INT(100*((((INT(100*R47))/100)*2*VLOOKUP($A47,Partridge!$A$3:$J$73,8))))/100-1.5)^1.05)))),"M/F?"))</f>
        <v>884</v>
      </c>
      <c r="T47" s="18">
        <v>0.56</v>
      </c>
      <c r="U47" s="21">
        <f>IF($B47="M",(IF(OR(T47=0,T47*VLOOKUP($A47,Partridge!$A$3:$J$73,9)&lt;1.5),0,INT(51.39*((INT(100*((((INT(100*T47))/100)*VLOOKUP($A47,Partridge!$A$3:$J$73,9))))/100-1.5)^1.05)))),IF($B47="F",(IF(OR(T47=0,T47*2*VLOOKUP($A47,Partridge!$A$3:$J$73,9)&lt;1.5),0,INT(56.0211*((INT(100*((((INT(100*T47))/100)*2*VLOOKUP($A47,Partridge!$A$3:$J$73,9))))/100-1.5)^1.05)))),"M/F?"))</f>
        <v>452</v>
      </c>
      <c r="V47" s="18"/>
      <c r="W47" s="21">
        <f>IF($B47="M",(IF(OR(V47=0,V47*VLOOKUP($A47,Partridge!$A$3:$J$73,10)&lt;1.5),0,INT(51.39*((INT(100*((((INT(100*V47))/100)*VLOOKUP($A47,Partridge!$A$3:$J$73,10))))/100-1.5)^1.05)))),IF($B47="F",(IF(OR(V47=0,V47*2*VLOOKUP($A47,Partridge!$A$3:$J$73,10)&lt;1.5),0,INT(56.0211*((INT(100*((((INT(100*V47))/100)*2*VLOOKUP($A47,Partridge!$A$3:$J$73,10))))/100-1.5)^1.05)))),"M/F?"))</f>
        <v>0</v>
      </c>
      <c r="X47" s="24">
        <v>37870</v>
      </c>
      <c r="Z47" s="12" t="s">
        <v>109</v>
      </c>
    </row>
    <row r="48" spans="1:26" ht="15" customHeight="1">
      <c r="A48" s="6">
        <v>59</v>
      </c>
      <c r="B48" s="35" t="s">
        <v>92</v>
      </c>
      <c r="C48" t="s">
        <v>101</v>
      </c>
      <c r="D48" t="s">
        <v>52</v>
      </c>
      <c r="E48" s="21">
        <f t="shared" si="1"/>
        <v>1886</v>
      </c>
      <c r="F48" s="18"/>
      <c r="G48" s="23">
        <f>IF($B48="M",(IF(OR(F48=0,F48*0.9308*VLOOKUP($A48,Partridge!$A$3:$J$73,2)&lt;1.5),0,INT(51.39*((INT(100*((((INT(100*F48))/100)*0.9308*VLOOKUP($A48,Partridge!$A$3:$J$73,2))))/100-1.5)^1.05)))),IF($B48="F",(IF(OR(F48=0,F48*2*0.9308*VLOOKUP($A48,Partridge!$A$3:$J$73,2)&lt;1.5),0,INT(56.0211*((INT(100*((((INT(100*F48))/100)*2*0.9308*VLOOKUP($A48,Partridge!$A$3:$J$73,2))))/100-1.5)^1.05)))),"M/F?"))</f>
        <v>0</v>
      </c>
      <c r="H48" s="18">
        <v>4.78</v>
      </c>
      <c r="I48" s="21">
        <f>IF($B48="M",(IF(OR(H48=0,H48*VLOOKUP($A48,Partridge!$A$3:$J$73,3)&lt;1.5),0,INT(51.39*((INT(100*((((INT(100*H48))/100)*VLOOKUP($A48,Partridge!$A$3:$J$73,3))))/100-1.5)^1.05)))),IF($B48="F",(IF(OR(H48=0,H48*2*VLOOKUP($A48,Partridge!$A$3:$J$73,3)&lt;1.5),0,INT(56.0211*((INT(100*((((INT(100*H48))/100)*2*VLOOKUP($A48,Partridge!$A$3:$J$73,3))))/100-1.5)^1.05)))),"M/F?"))</f>
        <v>405</v>
      </c>
      <c r="J48" s="18"/>
      <c r="K48" s="21">
        <f>IF($B48="M",(IF(OR(J48=0,J48*VLOOKUP($A48,Partridge!$A$3:$J$73,4)&lt;1.5),0,INT(51.39*((INT(100*((((INT(100*J48))/100)*VLOOKUP($A48,Partridge!$A$3:$J$73,4))))/100-1.5)^1.05)))),IF($B48="F",(IF(OR(J48=0,J48*2*VLOOKUP($A48,Partridge!$A$3:$J$73,4)&lt;1.5),0,INT(56.0211*((INT(100*((((INT(100*J48))/100)*2*VLOOKUP($A48,Partridge!$A$3:$J$73,4))))/100-1.5)^1.05)))),"M/F?"))</f>
        <v>0</v>
      </c>
      <c r="L48" s="18">
        <v>3.73</v>
      </c>
      <c r="M48" s="21">
        <f>IF($B48="M",(IF(OR(L48=0,L48*VLOOKUP($A48,Partridge!$A$3:$J$73,5)&lt;1.5),0,INT(51.39*((INT(100*((((INT(100*L48))/100)*VLOOKUP($A48,Partridge!$A$3:$J$73,5))))/100-1.5)^1.05)))),IF($B48="F",(IF(OR(L48=0,L48*2*VLOOKUP($A48,Partridge!$A$3:$J$73,5)&lt;1.5),0,INT(56.02111*((INT(100*((((INT(100*L48))/100)*2*VLOOKUP($A48,Partridge!$A$3:$J$73,5))))/100-1.5)^1.05)))),"M/F?"))</f>
        <v>444</v>
      </c>
      <c r="N48" s="18">
        <v>2.78</v>
      </c>
      <c r="O48" s="21">
        <f>IF($B48="M",(IF(OR(N48=0,N48*VLOOKUP($A48,Partridge!$A$3:$J$73,6)&lt;1.5),0,INT(51.39*((INT(100*((((INT(100*N48))/100)*VLOOKUP($A48,Partridge!$A$3:$J$73,6))))/100-1.5)^1.05)))),IF($B48="F",(IF(OR(N48=0,N48*2*VLOOKUP($A48,Partridge!$A$3:$J$73,6)&lt;1.5),0,INT(56.0211*((INT(100*((((INT(100*N48))/100)*2*VLOOKUP($A48,Partridge!$A$3:$J$73,6))))/100-1.5)^1.05)))),"M/F?"))</f>
        <v>388</v>
      </c>
      <c r="P48" s="18">
        <v>1.7</v>
      </c>
      <c r="Q48" s="21">
        <f>IF($B48="M",(IF(OR(P48=0,P48*VLOOKUP($A48,Partridge!$A$3:$J$73,7)&lt;1.5),0,INT(51.39*((INT(100*((((INT(100*P48))/100)*VLOOKUP($A48,Partridge!$A$3:$J$73,7))))/100-1.5)^1.05)))),IF($B48="F",(IF(OR(P48=0,P48*2*VLOOKUP($A48,Partridge!$A$3:$J$73,7)&lt;1.5),0,INT(56.0211*((INT(100*((((INT(100*P48))/100)*2*VLOOKUP($A48,Partridge!$A$3:$J$73,7))))/100-1.5)^1.05)))),"M/F?"))</f>
        <v>373</v>
      </c>
      <c r="R48" s="18">
        <v>0.68</v>
      </c>
      <c r="S48" s="21">
        <f>IF($B48="M",(IF(OR(R48=0,R48*VLOOKUP($A48,Partridge!$A$3:$J$73,8)&lt;1.5),0,INT(51.39*((INT(100*((((INT(100*R48))/100)*VLOOKUP($A48,Partridge!$A$3:$J$73,8))))/100-1.5)^1.05)))),IF($B48="F",(IF(OR(R48=0,R48*2*VLOOKUP($A48,Partridge!$A$3:$J$73,8)&lt;1.5),0,INT(56.0211*((INT(100*((((INT(100*R48))/100)*2*VLOOKUP($A48,Partridge!$A$3:$J$73,8))))/100-1.5)^1.05)))),"M/F?"))</f>
        <v>276</v>
      </c>
      <c r="T48" s="18"/>
      <c r="U48" s="21">
        <f>IF($B48="M",(IF(OR(T48=0,T48*VLOOKUP($A48,Partridge!$A$3:$J$73,9)&lt;1.5),0,INT(51.39*((INT(100*((((INT(100*T48))/100)*VLOOKUP($A48,Partridge!$A$3:$J$73,9))))/100-1.5)^1.05)))),IF($B48="F",(IF(OR(T48=0,T48*2*VLOOKUP($A48,Partridge!$A$3:$J$73,9)&lt;1.5),0,INT(56.0211*((INT(100*((((INT(100*T48))/100)*2*VLOOKUP($A48,Partridge!$A$3:$J$73,9))))/100-1.5)^1.05)))),"M/F?"))</f>
        <v>0</v>
      </c>
      <c r="V48" s="18"/>
      <c r="W48" s="21">
        <f>IF($B48="M",(IF(OR(V48=0,V48*VLOOKUP($A48,Partridge!$A$3:$J$73,10)&lt;1.5),0,INT(51.39*((INT(100*((((INT(100*V48))/100)*VLOOKUP($A48,Partridge!$A$3:$J$73,10))))/100-1.5)^1.05)))),IF($B48="F",(IF(OR(V48=0,V48*2*VLOOKUP($A48,Partridge!$A$3:$J$73,10)&lt;1.5),0,INT(56.0211*((INT(100*((((INT(100*V48))/100)*2*VLOOKUP($A48,Partridge!$A$3:$J$73,10))))/100-1.5)^1.05)))),"M/F?"))</f>
        <v>0</v>
      </c>
      <c r="X48" s="24">
        <v>37870</v>
      </c>
      <c r="Z48" s="12" t="s">
        <v>104</v>
      </c>
    </row>
    <row r="49" spans="1:26" ht="15" customHeight="1">
      <c r="A49" s="6">
        <v>60</v>
      </c>
      <c r="B49" s="35" t="s">
        <v>92</v>
      </c>
      <c r="C49" t="s">
        <v>102</v>
      </c>
      <c r="D49" t="s">
        <v>103</v>
      </c>
      <c r="E49" s="21">
        <f t="shared" si="1"/>
        <v>3392</v>
      </c>
      <c r="F49" s="18">
        <v>12.28</v>
      </c>
      <c r="G49" s="23">
        <f>IF($B49="M",(IF(OR(F49=0,F49*0.9308*VLOOKUP($A49,Partridge!$A$3:$J$73,2)&lt;1.5),0,INT(51.39*((INT(100*((((INT(100*F49))/100)*0.9308*VLOOKUP($A49,Partridge!$A$3:$J$73,2))))/100-1.5)^1.05)))),IF($B49="F",(IF(OR(F49=0,F49*2*0.9308*VLOOKUP($A49,Partridge!$A$3:$J$73,2)&lt;1.5),0,INT(56.0211*((INT(100*((((INT(100*F49))/100)*2*0.9308*VLOOKUP($A49,Partridge!$A$3:$J$73,2))))/100-1.5)^1.05)))),"M/F?"))</f>
        <v>607</v>
      </c>
      <c r="H49" s="18"/>
      <c r="I49" s="21">
        <f>IF($B49="M",(IF(OR(H49=0,H49*VLOOKUP($A49,Partridge!$A$3:$J$73,3)&lt;1.5),0,INT(51.39*((INT(100*((((INT(100*H49))/100)*VLOOKUP($A49,Partridge!$A$3:$J$73,3))))/100-1.5)^1.05)))),IF($B49="F",(IF(OR(H49=0,H49*2*VLOOKUP($A49,Partridge!$A$3:$J$73,3)&lt;1.5),0,INT(56.0211*((INT(100*((((INT(100*H49))/100)*2*VLOOKUP($A49,Partridge!$A$3:$J$73,3))))/100-1.5)^1.05)))),"M/F?"))</f>
        <v>0</v>
      </c>
      <c r="J49" s="18"/>
      <c r="K49" s="21">
        <f>IF($B49="M",(IF(OR(J49=0,J49*VLOOKUP($A49,Partridge!$A$3:$J$73,4)&lt;1.5),0,INT(51.39*((INT(100*((((INT(100*J49))/100)*VLOOKUP($A49,Partridge!$A$3:$J$73,4))))/100-1.5)^1.05)))),IF($B49="F",(IF(OR(J49=0,J49*2*VLOOKUP($A49,Partridge!$A$3:$J$73,4)&lt;1.5),0,INT(56.0211*((INT(100*((((INT(100*J49))/100)*2*VLOOKUP($A49,Partridge!$A$3:$J$73,4))))/100-1.5)^1.05)))),"M/F?"))</f>
        <v>0</v>
      </c>
      <c r="L49" s="18">
        <v>6.38</v>
      </c>
      <c r="M49" s="21">
        <f>IF($B49="M",(IF(OR(L49=0,L49*VLOOKUP($A49,Partridge!$A$3:$J$73,5)&lt;1.5),0,INT(51.39*((INT(100*((((INT(100*L49))/100)*VLOOKUP($A49,Partridge!$A$3:$J$73,5))))/100-1.5)^1.05)))),IF($B49="F",(IF(OR(L49=0,L49*2*VLOOKUP($A49,Partridge!$A$3:$J$73,5)&lt;1.5),0,INT(56.02111*((INT(100*((((INT(100*L49))/100)*2*VLOOKUP($A49,Partridge!$A$3:$J$73,5))))/100-1.5)^1.05)))),"M/F?"))</f>
        <v>872</v>
      </c>
      <c r="N49" s="18">
        <v>4.16</v>
      </c>
      <c r="O49" s="21">
        <f>IF($B49="M",(IF(OR(N49=0,N49*VLOOKUP($A49,Partridge!$A$3:$J$73,6)&lt;1.5),0,INT(51.39*((INT(100*((((INT(100*N49))/100)*VLOOKUP($A49,Partridge!$A$3:$J$73,6))))/100-1.5)^1.05)))),IF($B49="F",(IF(OR(N49=0,N49*2*VLOOKUP($A49,Partridge!$A$3:$J$73,6)&lt;1.5),0,INT(56.0211*((INT(100*((((INT(100*N49))/100)*2*VLOOKUP($A49,Partridge!$A$3:$J$73,6))))/100-1.5)^1.05)))),"M/F?"))</f>
        <v>660</v>
      </c>
      <c r="P49" s="18">
        <v>2.64</v>
      </c>
      <c r="Q49" s="21">
        <f>IF($B49="M",(IF(OR(P49=0,P49*VLOOKUP($A49,Partridge!$A$3:$J$73,7)&lt;1.5),0,INT(51.39*((INT(100*((((INT(100*P49))/100)*VLOOKUP($A49,Partridge!$A$3:$J$73,7))))/100-1.5)^1.05)))),IF($B49="F",(IF(OR(P49=0,P49*2*VLOOKUP($A49,Partridge!$A$3:$J$73,7)&lt;1.5),0,INT(56.0211*((INT(100*((((INT(100*P49))/100)*2*VLOOKUP($A49,Partridge!$A$3:$J$73,7))))/100-1.5)^1.05)))),"M/F?"))</f>
        <v>666</v>
      </c>
      <c r="R49" s="18">
        <v>1.19</v>
      </c>
      <c r="S49" s="21">
        <f>IF($B49="M",(IF(OR(R49=0,R49*VLOOKUP($A49,Partridge!$A$3:$J$73,8)&lt;1.5),0,INT(51.39*((INT(100*((((INT(100*R49))/100)*VLOOKUP($A49,Partridge!$A$3:$J$73,8))))/100-1.5)^1.05)))),IF($B49="F",(IF(OR(R49=0,R49*2*VLOOKUP($A49,Partridge!$A$3:$J$73,8)&lt;1.5),0,INT(56.0211*((INT(100*((((INT(100*R49))/100)*2*VLOOKUP($A49,Partridge!$A$3:$J$73,8))))/100-1.5)^1.05)))),"M/F?"))</f>
        <v>587</v>
      </c>
      <c r="T49" s="18"/>
      <c r="U49" s="21">
        <f>IF($B49="M",(IF(OR(T49=0,T49*VLOOKUP($A49,Partridge!$A$3:$J$73,9)&lt;1.5),0,INT(51.39*((INT(100*((((INT(100*T49))/100)*VLOOKUP($A49,Partridge!$A$3:$J$73,9))))/100-1.5)^1.05)))),IF($B49="F",(IF(OR(T49=0,T49*2*VLOOKUP($A49,Partridge!$A$3:$J$73,9)&lt;1.5),0,INT(56.0211*((INT(100*((((INT(100*T49))/100)*2*VLOOKUP($A49,Partridge!$A$3:$J$73,9))))/100-1.5)^1.05)))),"M/F?"))</f>
        <v>0</v>
      </c>
      <c r="V49" s="18"/>
      <c r="W49" s="21">
        <f>IF($B49="M",(IF(OR(V49=0,V49*VLOOKUP($A49,Partridge!$A$3:$J$73,10)&lt;1.5),0,INT(51.39*((INT(100*((((INT(100*V49))/100)*VLOOKUP($A49,Partridge!$A$3:$J$73,10))))/100-1.5)^1.05)))),IF($B49="F",(IF(OR(V49=0,V49*2*VLOOKUP($A49,Partridge!$A$3:$J$73,10)&lt;1.5),0,INT(56.0211*((INT(100*((((INT(100*V49))/100)*2*VLOOKUP($A49,Partridge!$A$3:$J$73,10))))/100-1.5)^1.05)))),"M/F?"))</f>
        <v>0</v>
      </c>
      <c r="X49" s="24">
        <v>37870</v>
      </c>
      <c r="Z49" s="12" t="s">
        <v>109</v>
      </c>
    </row>
    <row r="50" ht="15" customHeight="1"/>
    <row r="51" spans="1:34" ht="15" customHeight="1">
      <c r="A51" s="26"/>
      <c r="B51" s="25"/>
      <c r="C51" s="27"/>
      <c r="D51" s="27"/>
      <c r="E51" s="27"/>
      <c r="F51" s="28"/>
      <c r="G51" s="26"/>
      <c r="H51" s="28"/>
      <c r="I51" s="27"/>
      <c r="J51" s="28"/>
      <c r="K51" s="27"/>
      <c r="L51" s="28"/>
      <c r="M51" s="27"/>
      <c r="N51" s="28"/>
      <c r="O51" s="27"/>
      <c r="P51" s="28"/>
      <c r="Q51" s="27"/>
      <c r="R51" s="28"/>
      <c r="S51" s="27"/>
      <c r="T51" s="28"/>
      <c r="U51" s="27"/>
      <c r="V51" s="28"/>
      <c r="W51" s="27"/>
      <c r="X51" s="27"/>
      <c r="Y51" s="27"/>
      <c r="Z51" s="29"/>
      <c r="AA51" s="27"/>
      <c r="AB51" s="27"/>
      <c r="AC51" s="27"/>
      <c r="AD51" s="27"/>
      <c r="AE51" s="27"/>
      <c r="AF51" s="27"/>
      <c r="AG51" s="27"/>
      <c r="AH51" s="27"/>
    </row>
    <row r="52" spans="1:34" ht="15" customHeight="1">
      <c r="A52" s="26"/>
      <c r="B52" s="25"/>
      <c r="C52" s="27"/>
      <c r="D52" s="27"/>
      <c r="E52" s="27"/>
      <c r="F52" s="28"/>
      <c r="G52" s="26"/>
      <c r="H52" s="28"/>
      <c r="I52" s="27"/>
      <c r="J52" s="28"/>
      <c r="K52" s="27"/>
      <c r="L52" s="28"/>
      <c r="M52" s="27"/>
      <c r="N52" s="28"/>
      <c r="O52" s="27"/>
      <c r="P52" s="28"/>
      <c r="Q52" s="27"/>
      <c r="R52" s="28"/>
      <c r="S52" s="27"/>
      <c r="T52" s="28"/>
      <c r="U52" s="27"/>
      <c r="V52" s="28"/>
      <c r="W52" s="27"/>
      <c r="X52" s="27"/>
      <c r="Y52" s="27"/>
      <c r="Z52" s="29"/>
      <c r="AA52" s="27"/>
      <c r="AB52" s="27"/>
      <c r="AC52" s="27"/>
      <c r="AD52" s="27"/>
      <c r="AE52" s="27"/>
      <c r="AF52" s="27"/>
      <c r="AG52" s="27"/>
      <c r="AH52" s="27"/>
    </row>
    <row r="53" spans="1:34" ht="15" customHeight="1">
      <c r="A53" s="26"/>
      <c r="B53" s="25"/>
      <c r="C53" s="27"/>
      <c r="D53" s="27"/>
      <c r="E53" s="29"/>
      <c r="F53" s="30"/>
      <c r="G53" s="31"/>
      <c r="H53" s="30"/>
      <c r="I53" s="29"/>
      <c r="J53" s="30"/>
      <c r="K53" s="29"/>
      <c r="L53" s="30"/>
      <c r="M53" s="29"/>
      <c r="N53" s="30"/>
      <c r="O53" s="29"/>
      <c r="P53" s="30"/>
      <c r="Q53" s="29"/>
      <c r="R53" s="30"/>
      <c r="S53" s="29"/>
      <c r="T53" s="30"/>
      <c r="U53" s="29"/>
      <c r="V53" s="30"/>
      <c r="W53" s="29"/>
      <c r="X53" s="27"/>
      <c r="Y53" s="27"/>
      <c r="Z53" s="29"/>
      <c r="AA53" s="27"/>
      <c r="AB53" s="27"/>
      <c r="AC53" s="27"/>
      <c r="AD53" s="27"/>
      <c r="AE53" s="27"/>
      <c r="AF53" s="27"/>
      <c r="AG53" s="27"/>
      <c r="AH53" s="27"/>
    </row>
    <row r="54" spans="1:34" ht="15" customHeight="1">
      <c r="A54" s="26"/>
      <c r="B54" s="25"/>
      <c r="C54" s="27"/>
      <c r="D54" s="27"/>
      <c r="E54" s="29"/>
      <c r="F54" s="30"/>
      <c r="G54" s="31"/>
      <c r="H54" s="30"/>
      <c r="I54" s="29"/>
      <c r="J54" s="30"/>
      <c r="K54" s="29"/>
      <c r="L54" s="30"/>
      <c r="M54" s="29"/>
      <c r="N54" s="30"/>
      <c r="O54" s="29"/>
      <c r="P54" s="30"/>
      <c r="Q54" s="29"/>
      <c r="R54" s="30"/>
      <c r="S54" s="29"/>
      <c r="T54" s="30"/>
      <c r="U54" s="29"/>
      <c r="V54" s="30"/>
      <c r="W54" s="29"/>
      <c r="X54" s="27"/>
      <c r="Y54" s="27"/>
      <c r="Z54" s="29"/>
      <c r="AA54" s="27"/>
      <c r="AB54" s="27"/>
      <c r="AC54" s="27"/>
      <c r="AD54" s="27"/>
      <c r="AE54" s="27"/>
      <c r="AF54" s="27"/>
      <c r="AG54" s="27"/>
      <c r="AH54" s="27"/>
    </row>
    <row r="55" spans="1:34" ht="15" customHeight="1">
      <c r="A55" s="26"/>
      <c r="B55" s="25"/>
      <c r="C55" s="27"/>
      <c r="D55" s="27"/>
      <c r="E55" s="29"/>
      <c r="F55" s="30"/>
      <c r="G55" s="31"/>
      <c r="H55" s="30"/>
      <c r="I55" s="29"/>
      <c r="J55" s="30"/>
      <c r="K55" s="29"/>
      <c r="L55" s="30"/>
      <c r="M55" s="29"/>
      <c r="N55" s="30"/>
      <c r="O55" s="29"/>
      <c r="P55" s="30"/>
      <c r="Q55" s="29"/>
      <c r="R55" s="30"/>
      <c r="S55" s="29"/>
      <c r="T55" s="30"/>
      <c r="U55" s="29"/>
      <c r="V55" s="30"/>
      <c r="W55" s="29"/>
      <c r="X55" s="27"/>
      <c r="Y55" s="27"/>
      <c r="Z55" s="29"/>
      <c r="AA55" s="27"/>
      <c r="AB55" s="27"/>
      <c r="AC55" s="27"/>
      <c r="AD55" s="27"/>
      <c r="AE55" s="27"/>
      <c r="AF55" s="27"/>
      <c r="AG55" s="27"/>
      <c r="AH55" s="27"/>
    </row>
    <row r="56" spans="1:34" ht="15" customHeight="1">
      <c r="A56" s="26"/>
      <c r="B56" s="25"/>
      <c r="C56" s="27"/>
      <c r="D56" s="27"/>
      <c r="E56" s="29"/>
      <c r="F56" s="30"/>
      <c r="G56" s="31"/>
      <c r="H56" s="30"/>
      <c r="I56" s="29"/>
      <c r="J56" s="30"/>
      <c r="K56" s="29"/>
      <c r="L56" s="30"/>
      <c r="M56" s="29"/>
      <c r="N56" s="30"/>
      <c r="O56" s="29"/>
      <c r="P56" s="30"/>
      <c r="Q56" s="29"/>
      <c r="R56" s="30"/>
      <c r="S56" s="29"/>
      <c r="T56" s="30"/>
      <c r="U56" s="29"/>
      <c r="V56" s="30"/>
      <c r="W56" s="29"/>
      <c r="X56" s="27"/>
      <c r="Y56" s="27"/>
      <c r="Z56" s="29"/>
      <c r="AA56" s="27"/>
      <c r="AB56" s="27"/>
      <c r="AC56" s="27"/>
      <c r="AD56" s="27"/>
      <c r="AE56" s="27"/>
      <c r="AF56" s="27"/>
      <c r="AG56" s="27"/>
      <c r="AH56" s="27"/>
    </row>
    <row r="57" spans="1:34" ht="15" customHeight="1">
      <c r="A57" s="26"/>
      <c r="B57" s="25"/>
      <c r="C57" s="27"/>
      <c r="D57" s="27"/>
      <c r="E57" s="29"/>
      <c r="F57" s="30"/>
      <c r="G57" s="31"/>
      <c r="H57" s="30"/>
      <c r="I57" s="29"/>
      <c r="J57" s="30"/>
      <c r="K57" s="29"/>
      <c r="L57" s="30"/>
      <c r="M57" s="29"/>
      <c r="N57" s="30"/>
      <c r="O57" s="29"/>
      <c r="P57" s="30"/>
      <c r="Q57" s="29"/>
      <c r="R57" s="30"/>
      <c r="S57" s="29"/>
      <c r="T57" s="30"/>
      <c r="U57" s="29"/>
      <c r="V57" s="30"/>
      <c r="W57" s="29"/>
      <c r="X57" s="27"/>
      <c r="Y57" s="27"/>
      <c r="Z57" s="29"/>
      <c r="AA57" s="27"/>
      <c r="AB57" s="27"/>
      <c r="AC57" s="27"/>
      <c r="AD57" s="27"/>
      <c r="AE57" s="27"/>
      <c r="AF57" s="27"/>
      <c r="AG57" s="27"/>
      <c r="AH57" s="27"/>
    </row>
    <row r="58" spans="1:34" ht="15" customHeight="1">
      <c r="A58" s="26"/>
      <c r="B58" s="25"/>
      <c r="C58" s="27"/>
      <c r="D58" s="27"/>
      <c r="E58" s="29"/>
      <c r="F58" s="30"/>
      <c r="G58" s="31"/>
      <c r="H58" s="30"/>
      <c r="I58" s="29"/>
      <c r="J58" s="30"/>
      <c r="K58" s="29"/>
      <c r="L58" s="30"/>
      <c r="M58" s="29"/>
      <c r="N58" s="30"/>
      <c r="O58" s="29"/>
      <c r="P58" s="30"/>
      <c r="Q58" s="29"/>
      <c r="R58" s="30"/>
      <c r="S58" s="29"/>
      <c r="T58" s="30"/>
      <c r="U58" s="29"/>
      <c r="V58" s="30"/>
      <c r="W58" s="29"/>
      <c r="X58" s="27"/>
      <c r="Y58" s="27"/>
      <c r="Z58" s="29"/>
      <c r="AA58" s="27"/>
      <c r="AB58" s="27"/>
      <c r="AC58" s="27"/>
      <c r="AD58" s="27"/>
      <c r="AE58" s="27"/>
      <c r="AF58" s="27"/>
      <c r="AG58" s="27"/>
      <c r="AH58" s="27"/>
    </row>
    <row r="59" spans="1:34" ht="15" customHeight="1">
      <c r="A59" s="26"/>
      <c r="B59" s="25"/>
      <c r="C59" s="27"/>
      <c r="D59" s="27"/>
      <c r="E59" s="29"/>
      <c r="F59" s="30"/>
      <c r="G59" s="31"/>
      <c r="H59" s="30"/>
      <c r="I59" s="29"/>
      <c r="J59" s="30"/>
      <c r="K59" s="29"/>
      <c r="L59" s="30"/>
      <c r="M59" s="29"/>
      <c r="N59" s="30"/>
      <c r="O59" s="29"/>
      <c r="P59" s="30"/>
      <c r="Q59" s="29"/>
      <c r="R59" s="30"/>
      <c r="S59" s="29"/>
      <c r="T59" s="30"/>
      <c r="U59" s="29"/>
      <c r="V59" s="30"/>
      <c r="W59" s="29"/>
      <c r="X59" s="27"/>
      <c r="Y59" s="27"/>
      <c r="Z59" s="29"/>
      <c r="AA59" s="27"/>
      <c r="AB59" s="27"/>
      <c r="AC59" s="27"/>
      <c r="AD59" s="27"/>
      <c r="AE59" s="27"/>
      <c r="AF59" s="27"/>
      <c r="AG59" s="27"/>
      <c r="AH59" s="27"/>
    </row>
    <row r="60" spans="1:34" ht="15" customHeight="1">
      <c r="A60" s="26"/>
      <c r="B60" s="25"/>
      <c r="C60" s="27"/>
      <c r="D60" s="27"/>
      <c r="E60" s="29"/>
      <c r="F60" s="30"/>
      <c r="G60" s="31"/>
      <c r="H60" s="30"/>
      <c r="I60" s="29"/>
      <c r="J60" s="30"/>
      <c r="K60" s="29"/>
      <c r="L60" s="30"/>
      <c r="M60" s="29"/>
      <c r="N60" s="30"/>
      <c r="O60" s="29"/>
      <c r="P60" s="30"/>
      <c r="Q60" s="29"/>
      <c r="R60" s="30"/>
      <c r="S60" s="29"/>
      <c r="T60" s="30"/>
      <c r="U60" s="29"/>
      <c r="V60" s="30"/>
      <c r="W60" s="29"/>
      <c r="X60" s="27"/>
      <c r="Y60" s="27"/>
      <c r="Z60" s="29"/>
      <c r="AA60" s="27"/>
      <c r="AB60" s="27"/>
      <c r="AC60" s="27"/>
      <c r="AD60" s="27"/>
      <c r="AE60" s="27"/>
      <c r="AF60" s="27"/>
      <c r="AG60" s="27"/>
      <c r="AH60" s="27"/>
    </row>
    <row r="61" spans="1:34" ht="15" customHeight="1">
      <c r="A61" s="26"/>
      <c r="B61" s="25"/>
      <c r="C61" s="27"/>
      <c r="D61" s="27"/>
      <c r="E61" s="29"/>
      <c r="F61" s="30"/>
      <c r="G61" s="31"/>
      <c r="H61" s="30"/>
      <c r="I61" s="29"/>
      <c r="J61" s="30"/>
      <c r="K61" s="29"/>
      <c r="L61" s="30"/>
      <c r="M61" s="29"/>
      <c r="N61" s="30"/>
      <c r="O61" s="29"/>
      <c r="P61" s="30"/>
      <c r="Q61" s="29"/>
      <c r="R61" s="30"/>
      <c r="S61" s="29"/>
      <c r="T61" s="30"/>
      <c r="U61" s="29"/>
      <c r="V61" s="30"/>
      <c r="W61" s="29"/>
      <c r="X61" s="27"/>
      <c r="Y61" s="27"/>
      <c r="Z61" s="29"/>
      <c r="AA61" s="27"/>
      <c r="AB61" s="27"/>
      <c r="AC61" s="27"/>
      <c r="AD61" s="27"/>
      <c r="AE61" s="27"/>
      <c r="AF61" s="27"/>
      <c r="AG61" s="27"/>
      <c r="AH61" s="27"/>
    </row>
    <row r="62" spans="1:34" ht="12.75">
      <c r="A62" s="26"/>
      <c r="B62" s="25"/>
      <c r="C62" s="27"/>
      <c r="D62" s="27"/>
      <c r="E62" s="27"/>
      <c r="F62" s="28"/>
      <c r="G62" s="26"/>
      <c r="H62" s="28"/>
      <c r="I62" s="27"/>
      <c r="J62" s="28"/>
      <c r="K62" s="27"/>
      <c r="L62" s="28"/>
      <c r="M62" s="27"/>
      <c r="N62" s="28"/>
      <c r="O62" s="27"/>
      <c r="P62" s="28"/>
      <c r="Q62" s="27"/>
      <c r="R62" s="28"/>
      <c r="S62" s="27"/>
      <c r="T62" s="28"/>
      <c r="U62" s="27"/>
      <c r="V62" s="28"/>
      <c r="W62" s="27"/>
      <c r="X62" s="27"/>
      <c r="Y62" s="27"/>
      <c r="Z62" s="29"/>
      <c r="AA62" s="27"/>
      <c r="AB62" s="27"/>
      <c r="AC62" s="27"/>
      <c r="AD62" s="27"/>
      <c r="AE62" s="27"/>
      <c r="AF62" s="27"/>
      <c r="AG62" s="27"/>
      <c r="AH62" s="27"/>
    </row>
    <row r="63" spans="1:34" ht="12.75">
      <c r="A63" s="26"/>
      <c r="B63" s="25"/>
      <c r="C63" s="27"/>
      <c r="D63" s="27"/>
      <c r="E63" s="27"/>
      <c r="F63" s="28"/>
      <c r="G63" s="26"/>
      <c r="H63" s="28"/>
      <c r="I63" s="27"/>
      <c r="J63" s="28"/>
      <c r="K63" s="27"/>
      <c r="L63" s="28"/>
      <c r="M63" s="27"/>
      <c r="N63" s="28"/>
      <c r="O63" s="27"/>
      <c r="P63" s="28"/>
      <c r="Q63" s="27"/>
      <c r="R63" s="28"/>
      <c r="S63" s="27"/>
      <c r="T63" s="28"/>
      <c r="U63" s="27"/>
      <c r="V63" s="28"/>
      <c r="W63" s="27"/>
      <c r="X63" s="27"/>
      <c r="Y63" s="27"/>
      <c r="Z63" s="29"/>
      <c r="AA63" s="27"/>
      <c r="AB63" s="27"/>
      <c r="AC63" s="27"/>
      <c r="AD63" s="27"/>
      <c r="AE63" s="27"/>
      <c r="AF63" s="27"/>
      <c r="AG63" s="27"/>
      <c r="AH63" s="27"/>
    </row>
    <row r="64" spans="1:34" ht="12.75">
      <c r="A64" s="26"/>
      <c r="B64" s="25"/>
      <c r="C64" s="27"/>
      <c r="D64" s="27"/>
      <c r="E64" s="27"/>
      <c r="F64" s="28"/>
      <c r="G64" s="26"/>
      <c r="H64" s="28"/>
      <c r="I64" s="27"/>
      <c r="J64" s="28"/>
      <c r="K64" s="27"/>
      <c r="L64" s="28"/>
      <c r="M64" s="27"/>
      <c r="N64" s="28"/>
      <c r="O64" s="27"/>
      <c r="P64" s="28"/>
      <c r="Q64" s="27"/>
      <c r="R64" s="28"/>
      <c r="S64" s="27"/>
      <c r="T64" s="28"/>
      <c r="U64" s="27"/>
      <c r="V64" s="28"/>
      <c r="W64" s="27"/>
      <c r="X64" s="27"/>
      <c r="Y64" s="27"/>
      <c r="Z64" s="29"/>
      <c r="AA64" s="27"/>
      <c r="AB64" s="27"/>
      <c r="AC64" s="27"/>
      <c r="AD64" s="27"/>
      <c r="AE64" s="27"/>
      <c r="AF64" s="27"/>
      <c r="AG64" s="27"/>
      <c r="AH64" s="27"/>
    </row>
    <row r="65" spans="1:34" ht="12.75">
      <c r="A65" s="26"/>
      <c r="B65" s="25"/>
      <c r="C65" s="27"/>
      <c r="D65" s="27"/>
      <c r="E65" s="27"/>
      <c r="F65" s="28"/>
      <c r="G65" s="26"/>
      <c r="H65" s="28"/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  <c r="U65" s="27"/>
      <c r="V65" s="28"/>
      <c r="W65" s="27"/>
      <c r="X65" s="27"/>
      <c r="Y65" s="27"/>
      <c r="Z65" s="29"/>
      <c r="AA65" s="27"/>
      <c r="AB65" s="27"/>
      <c r="AC65" s="27"/>
      <c r="AD65" s="27"/>
      <c r="AE65" s="27"/>
      <c r="AF65" s="27"/>
      <c r="AG65" s="27"/>
      <c r="AH65" s="27"/>
    </row>
    <row r="66" spans="1:34" ht="12.75">
      <c r="A66" s="26"/>
      <c r="B66" s="25"/>
      <c r="C66" s="27"/>
      <c r="D66" s="27"/>
      <c r="E66" s="27"/>
      <c r="F66" s="28"/>
      <c r="G66" s="26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  <c r="S66" s="27"/>
      <c r="T66" s="28"/>
      <c r="U66" s="27"/>
      <c r="V66" s="28"/>
      <c r="W66" s="27"/>
      <c r="X66" s="27"/>
      <c r="Y66" s="27"/>
      <c r="Z66" s="29"/>
      <c r="AA66" s="27"/>
      <c r="AB66" s="27"/>
      <c r="AC66" s="27"/>
      <c r="AD66" s="27"/>
      <c r="AE66" s="27"/>
      <c r="AF66" s="27"/>
      <c r="AG66" s="27"/>
      <c r="AH66" s="27"/>
    </row>
    <row r="67" spans="1:34" ht="12.75">
      <c r="A67" s="26"/>
      <c r="B67" s="25"/>
      <c r="C67" s="27"/>
      <c r="D67" s="27"/>
      <c r="E67" s="27"/>
      <c r="F67" s="28"/>
      <c r="G67" s="26"/>
      <c r="H67" s="28"/>
      <c r="I67" s="27"/>
      <c r="J67" s="28"/>
      <c r="K67" s="27"/>
      <c r="L67" s="28"/>
      <c r="M67" s="27"/>
      <c r="N67" s="28"/>
      <c r="O67" s="27"/>
      <c r="P67" s="28"/>
      <c r="Q67" s="27"/>
      <c r="R67" s="28"/>
      <c r="S67" s="27"/>
      <c r="T67" s="28"/>
      <c r="U67" s="27"/>
      <c r="V67" s="28"/>
      <c r="W67" s="27"/>
      <c r="X67" s="27"/>
      <c r="Y67" s="27"/>
      <c r="Z67" s="29"/>
      <c r="AA67" s="27"/>
      <c r="AB67" s="27"/>
      <c r="AC67" s="27"/>
      <c r="AD67" s="27"/>
      <c r="AE67" s="27"/>
      <c r="AF67" s="27"/>
      <c r="AG67" s="27"/>
      <c r="AH67" s="27"/>
    </row>
    <row r="68" spans="1:34" ht="12.75">
      <c r="A68" s="26"/>
      <c r="B68" s="25"/>
      <c r="C68" s="27"/>
      <c r="D68" s="27"/>
      <c r="E68" s="27"/>
      <c r="F68" s="28"/>
      <c r="G68" s="26"/>
      <c r="H68" s="28"/>
      <c r="I68" s="27"/>
      <c r="J68" s="28"/>
      <c r="K68" s="27"/>
      <c r="L68" s="28"/>
      <c r="M68" s="27"/>
      <c r="N68" s="28"/>
      <c r="O68" s="27"/>
      <c r="P68" s="28"/>
      <c r="Q68" s="27"/>
      <c r="R68" s="28"/>
      <c r="S68" s="27"/>
      <c r="T68" s="28"/>
      <c r="U68" s="27"/>
      <c r="V68" s="28"/>
      <c r="W68" s="27"/>
      <c r="X68" s="27"/>
      <c r="Y68" s="27"/>
      <c r="Z68" s="29"/>
      <c r="AA68" s="27"/>
      <c r="AB68" s="27"/>
      <c r="AC68" s="27"/>
      <c r="AD68" s="27"/>
      <c r="AE68" s="27"/>
      <c r="AF68" s="27"/>
      <c r="AG68" s="27"/>
      <c r="AH68" s="27"/>
    </row>
    <row r="69" spans="1:34" ht="12.75">
      <c r="A69" s="26"/>
      <c r="B69" s="25"/>
      <c r="C69" s="27"/>
      <c r="D69" s="27"/>
      <c r="E69" s="27"/>
      <c r="F69" s="28"/>
      <c r="G69" s="26"/>
      <c r="H69" s="28"/>
      <c r="I69" s="27"/>
      <c r="J69" s="28"/>
      <c r="K69" s="27"/>
      <c r="L69" s="28"/>
      <c r="M69" s="27"/>
      <c r="N69" s="28"/>
      <c r="O69" s="27"/>
      <c r="P69" s="28"/>
      <c r="Q69" s="27"/>
      <c r="R69" s="28"/>
      <c r="S69" s="27"/>
      <c r="T69" s="28"/>
      <c r="U69" s="27"/>
      <c r="V69" s="28"/>
      <c r="W69" s="27"/>
      <c r="X69" s="27"/>
      <c r="Y69" s="27"/>
      <c r="Z69" s="29"/>
      <c r="AA69" s="27"/>
      <c r="AB69" s="27"/>
      <c r="AC69" s="27"/>
      <c r="AD69" s="27"/>
      <c r="AE69" s="27"/>
      <c r="AF69" s="27"/>
      <c r="AG69" s="27"/>
      <c r="AH69" s="27"/>
    </row>
    <row r="70" spans="1:34" ht="12.75">
      <c r="A70" s="26"/>
      <c r="B70" s="25"/>
      <c r="C70" s="27"/>
      <c r="D70" s="27"/>
      <c r="E70" s="27"/>
      <c r="F70" s="28"/>
      <c r="G70" s="26"/>
      <c r="H70" s="28"/>
      <c r="I70" s="27"/>
      <c r="J70" s="28"/>
      <c r="K70" s="27"/>
      <c r="L70" s="28"/>
      <c r="M70" s="27"/>
      <c r="N70" s="28"/>
      <c r="O70" s="27"/>
      <c r="P70" s="28"/>
      <c r="Q70" s="27"/>
      <c r="R70" s="28"/>
      <c r="S70" s="27"/>
      <c r="T70" s="28"/>
      <c r="U70" s="27"/>
      <c r="V70" s="28"/>
      <c r="W70" s="27"/>
      <c r="X70" s="27"/>
      <c r="Y70" s="27"/>
      <c r="Z70" s="29"/>
      <c r="AA70" s="27"/>
      <c r="AB70" s="27"/>
      <c r="AC70" s="27"/>
      <c r="AD70" s="27"/>
      <c r="AE70" s="27"/>
      <c r="AF70" s="27"/>
      <c r="AG70" s="27"/>
      <c r="AH70" s="27"/>
    </row>
    <row r="71" spans="1:34" ht="12.75">
      <c r="A71" s="26"/>
      <c r="B71" s="25"/>
      <c r="C71" s="27"/>
      <c r="D71" s="27"/>
      <c r="E71" s="27"/>
      <c r="F71" s="28"/>
      <c r="G71" s="26"/>
      <c r="H71" s="28"/>
      <c r="I71" s="27"/>
      <c r="J71" s="28"/>
      <c r="K71" s="27"/>
      <c r="L71" s="28"/>
      <c r="M71" s="27"/>
      <c r="N71" s="28"/>
      <c r="O71" s="27"/>
      <c r="P71" s="28"/>
      <c r="Q71" s="27"/>
      <c r="R71" s="28"/>
      <c r="S71" s="27"/>
      <c r="T71" s="28"/>
      <c r="U71" s="27"/>
      <c r="V71" s="28"/>
      <c r="W71" s="27"/>
      <c r="X71" s="27"/>
      <c r="Y71" s="27"/>
      <c r="Z71" s="29"/>
      <c r="AA71" s="27"/>
      <c r="AB71" s="27"/>
      <c r="AC71" s="27"/>
      <c r="AD71" s="27"/>
      <c r="AE71" s="27"/>
      <c r="AF71" s="27"/>
      <c r="AG71" s="27"/>
      <c r="AH71" s="27"/>
    </row>
    <row r="72" spans="1:34" ht="12.75">
      <c r="A72" s="26"/>
      <c r="B72" s="25"/>
      <c r="C72" s="27"/>
      <c r="D72" s="27"/>
      <c r="E72" s="27"/>
      <c r="F72" s="28"/>
      <c r="G72" s="26"/>
      <c r="H72" s="28"/>
      <c r="I72" s="27"/>
      <c r="J72" s="28"/>
      <c r="K72" s="27"/>
      <c r="L72" s="28"/>
      <c r="M72" s="27"/>
      <c r="N72" s="28"/>
      <c r="O72" s="27"/>
      <c r="P72" s="28"/>
      <c r="Q72" s="27"/>
      <c r="R72" s="28"/>
      <c r="S72" s="27"/>
      <c r="T72" s="28"/>
      <c r="U72" s="27"/>
      <c r="V72" s="28"/>
      <c r="W72" s="27"/>
      <c r="X72" s="27"/>
      <c r="Y72" s="27"/>
      <c r="Z72" s="29"/>
      <c r="AA72" s="27"/>
      <c r="AB72" s="27"/>
      <c r="AC72" s="27"/>
      <c r="AD72" s="27"/>
      <c r="AE72" s="27"/>
      <c r="AF72" s="27"/>
      <c r="AG72" s="27"/>
      <c r="AH72" s="27"/>
    </row>
    <row r="73" spans="1:34" ht="12.75">
      <c r="A73" s="26"/>
      <c r="B73" s="25"/>
      <c r="C73" s="27"/>
      <c r="D73" s="27"/>
      <c r="E73" s="27"/>
      <c r="F73" s="28"/>
      <c r="G73" s="26"/>
      <c r="H73" s="28"/>
      <c r="I73" s="27"/>
      <c r="J73" s="28"/>
      <c r="K73" s="27"/>
      <c r="L73" s="28"/>
      <c r="M73" s="27"/>
      <c r="N73" s="28"/>
      <c r="O73" s="27"/>
      <c r="P73" s="28"/>
      <c r="Q73" s="27"/>
      <c r="R73" s="28"/>
      <c r="S73" s="27"/>
      <c r="T73" s="28"/>
      <c r="U73" s="27"/>
      <c r="V73" s="28"/>
      <c r="W73" s="27"/>
      <c r="X73" s="27"/>
      <c r="Y73" s="27"/>
      <c r="Z73" s="29"/>
      <c r="AA73" s="27"/>
      <c r="AB73" s="27"/>
      <c r="AC73" s="27"/>
      <c r="AD73" s="27"/>
      <c r="AE73" s="27"/>
      <c r="AF73" s="27"/>
      <c r="AG73" s="27"/>
      <c r="AH73" s="27"/>
    </row>
    <row r="74" spans="1:34" ht="12.75">
      <c r="A74" s="26"/>
      <c r="B74" s="25"/>
      <c r="C74" s="27"/>
      <c r="D74" s="27"/>
      <c r="E74" s="27"/>
      <c r="F74" s="28"/>
      <c r="G74" s="26"/>
      <c r="H74" s="28"/>
      <c r="I74" s="27"/>
      <c r="J74" s="28"/>
      <c r="K74" s="27"/>
      <c r="L74" s="28"/>
      <c r="M74" s="27"/>
      <c r="N74" s="28"/>
      <c r="O74" s="27"/>
      <c r="P74" s="28"/>
      <c r="Q74" s="27"/>
      <c r="R74" s="28"/>
      <c r="S74" s="27"/>
      <c r="T74" s="28"/>
      <c r="U74" s="27"/>
      <c r="V74" s="28"/>
      <c r="W74" s="27"/>
      <c r="X74" s="27"/>
      <c r="Y74" s="27"/>
      <c r="Z74" s="29"/>
      <c r="AA74" s="27"/>
      <c r="AB74" s="27"/>
      <c r="AC74" s="27"/>
      <c r="AD74" s="27"/>
      <c r="AE74" s="27"/>
      <c r="AF74" s="27"/>
      <c r="AG74" s="27"/>
      <c r="AH74" s="27"/>
    </row>
    <row r="75" spans="1:34" ht="12.75">
      <c r="A75" s="26"/>
      <c r="B75" s="25"/>
      <c r="C75" s="27"/>
      <c r="D75" s="27"/>
      <c r="E75" s="27"/>
      <c r="F75" s="28"/>
      <c r="G75" s="26"/>
      <c r="H75" s="28"/>
      <c r="I75" s="27"/>
      <c r="J75" s="28"/>
      <c r="K75" s="27"/>
      <c r="L75" s="28"/>
      <c r="M75" s="27"/>
      <c r="N75" s="28"/>
      <c r="O75" s="27"/>
      <c r="P75" s="28"/>
      <c r="Q75" s="27"/>
      <c r="R75" s="28"/>
      <c r="S75" s="27"/>
      <c r="T75" s="28"/>
      <c r="U75" s="27"/>
      <c r="V75" s="28"/>
      <c r="W75" s="27"/>
      <c r="X75" s="27"/>
      <c r="Y75" s="27"/>
      <c r="Z75" s="29"/>
      <c r="AA75" s="27"/>
      <c r="AB75" s="27"/>
      <c r="AC75" s="27"/>
      <c r="AD75" s="27"/>
      <c r="AE75" s="27"/>
      <c r="AF75" s="27"/>
      <c r="AG75" s="27"/>
      <c r="AH75" s="27"/>
    </row>
    <row r="76" spans="1:34" ht="12.75">
      <c r="A76" s="26"/>
      <c r="B76" s="25"/>
      <c r="C76" s="27"/>
      <c r="D76" s="27"/>
      <c r="E76" s="27"/>
      <c r="F76" s="28"/>
      <c r="G76" s="26"/>
      <c r="H76" s="28"/>
      <c r="I76" s="27"/>
      <c r="J76" s="28"/>
      <c r="K76" s="27"/>
      <c r="L76" s="28"/>
      <c r="M76" s="27"/>
      <c r="N76" s="28"/>
      <c r="O76" s="27"/>
      <c r="P76" s="28"/>
      <c r="Q76" s="27"/>
      <c r="R76" s="28"/>
      <c r="S76" s="27"/>
      <c r="T76" s="28"/>
      <c r="U76" s="27"/>
      <c r="V76" s="28"/>
      <c r="W76" s="27"/>
      <c r="X76" s="27"/>
      <c r="Y76" s="27"/>
      <c r="Z76" s="29"/>
      <c r="AA76" s="27"/>
      <c r="AB76" s="27"/>
      <c r="AC76" s="27"/>
      <c r="AD76" s="27"/>
      <c r="AE76" s="27"/>
      <c r="AF76" s="27"/>
      <c r="AG76" s="27"/>
      <c r="AH76" s="27"/>
    </row>
    <row r="77" spans="1:34" ht="12.75">
      <c r="A77" s="26"/>
      <c r="B77" s="25"/>
      <c r="C77" s="27"/>
      <c r="D77" s="27"/>
      <c r="E77" s="27"/>
      <c r="F77" s="28"/>
      <c r="G77" s="26"/>
      <c r="H77" s="28"/>
      <c r="I77" s="27"/>
      <c r="J77" s="28"/>
      <c r="K77" s="27"/>
      <c r="L77" s="28"/>
      <c r="M77" s="27"/>
      <c r="N77" s="28"/>
      <c r="O77" s="27"/>
      <c r="P77" s="28"/>
      <c r="Q77" s="27"/>
      <c r="R77" s="28"/>
      <c r="S77" s="27"/>
      <c r="T77" s="28"/>
      <c r="U77" s="27"/>
      <c r="V77" s="28"/>
      <c r="W77" s="27"/>
      <c r="X77" s="27"/>
      <c r="Y77" s="27"/>
      <c r="Z77" s="29"/>
      <c r="AA77" s="27"/>
      <c r="AB77" s="27"/>
      <c r="AC77" s="27"/>
      <c r="AD77" s="27"/>
      <c r="AE77" s="27"/>
      <c r="AF77" s="27"/>
      <c r="AG77" s="27"/>
      <c r="AH77" s="27"/>
    </row>
    <row r="78" spans="1:34" ht="12.75">
      <c r="A78" s="26"/>
      <c r="B78" s="25"/>
      <c r="C78" s="27"/>
      <c r="D78" s="27"/>
      <c r="E78" s="27"/>
      <c r="F78" s="28"/>
      <c r="G78" s="26"/>
      <c r="H78" s="28"/>
      <c r="I78" s="27"/>
      <c r="J78" s="28"/>
      <c r="K78" s="27"/>
      <c r="L78" s="28"/>
      <c r="M78" s="27"/>
      <c r="N78" s="28"/>
      <c r="O78" s="27"/>
      <c r="P78" s="28"/>
      <c r="Q78" s="27"/>
      <c r="R78" s="28"/>
      <c r="S78" s="27"/>
      <c r="T78" s="28"/>
      <c r="U78" s="27"/>
      <c r="V78" s="28"/>
      <c r="W78" s="27"/>
      <c r="X78" s="27"/>
      <c r="Y78" s="27"/>
      <c r="Z78" s="29"/>
      <c r="AA78" s="27"/>
      <c r="AB78" s="27"/>
      <c r="AC78" s="27"/>
      <c r="AD78" s="27"/>
      <c r="AE78" s="27"/>
      <c r="AF78" s="27"/>
      <c r="AG78" s="27"/>
      <c r="AH78" s="27"/>
    </row>
    <row r="79" spans="1:34" ht="12.75">
      <c r="A79" s="26"/>
      <c r="B79" s="25"/>
      <c r="C79" s="27"/>
      <c r="D79" s="27"/>
      <c r="E79" s="27"/>
      <c r="F79" s="28"/>
      <c r="G79" s="26"/>
      <c r="H79" s="28"/>
      <c r="I79" s="27"/>
      <c r="J79" s="28"/>
      <c r="K79" s="27"/>
      <c r="L79" s="28"/>
      <c r="M79" s="27"/>
      <c r="N79" s="28"/>
      <c r="O79" s="27"/>
      <c r="P79" s="28"/>
      <c r="Q79" s="27"/>
      <c r="R79" s="28"/>
      <c r="S79" s="27"/>
      <c r="T79" s="28"/>
      <c r="U79" s="27"/>
      <c r="V79" s="28"/>
      <c r="W79" s="27"/>
      <c r="X79" s="27"/>
      <c r="Y79" s="27"/>
      <c r="Z79" s="29"/>
      <c r="AA79" s="27"/>
      <c r="AB79" s="27"/>
      <c r="AC79" s="27"/>
      <c r="AD79" s="27"/>
      <c r="AE79" s="27"/>
      <c r="AF79" s="27"/>
      <c r="AG79" s="27"/>
      <c r="AH79" s="27"/>
    </row>
    <row r="80" spans="1:34" ht="12.75">
      <c r="A80" s="26"/>
      <c r="B80" s="25"/>
      <c r="C80" s="27"/>
      <c r="D80" s="27"/>
      <c r="E80" s="27"/>
      <c r="F80" s="28"/>
      <c r="G80" s="26"/>
      <c r="H80" s="28"/>
      <c r="I80" s="27"/>
      <c r="J80" s="28"/>
      <c r="K80" s="27"/>
      <c r="L80" s="28"/>
      <c r="M80" s="27"/>
      <c r="N80" s="28"/>
      <c r="O80" s="27"/>
      <c r="P80" s="28"/>
      <c r="Q80" s="27"/>
      <c r="R80" s="28"/>
      <c r="S80" s="27"/>
      <c r="T80" s="28"/>
      <c r="U80" s="27"/>
      <c r="V80" s="28"/>
      <c r="W80" s="27"/>
      <c r="X80" s="27"/>
      <c r="Y80" s="27"/>
      <c r="Z80" s="29"/>
      <c r="AA80" s="27"/>
      <c r="AB80" s="27"/>
      <c r="AC80" s="27"/>
      <c r="AD80" s="27"/>
      <c r="AE80" s="27"/>
      <c r="AF80" s="27"/>
      <c r="AG80" s="27"/>
      <c r="AH80" s="27"/>
    </row>
    <row r="81" spans="1:34" ht="12.75">
      <c r="A81" s="26"/>
      <c r="B81" s="25"/>
      <c r="C81" s="27"/>
      <c r="D81" s="27"/>
      <c r="E81" s="27"/>
      <c r="F81" s="28"/>
      <c r="G81" s="26"/>
      <c r="H81" s="28"/>
      <c r="I81" s="27"/>
      <c r="J81" s="28"/>
      <c r="K81" s="27"/>
      <c r="L81" s="28"/>
      <c r="M81" s="27"/>
      <c r="N81" s="28"/>
      <c r="O81" s="27"/>
      <c r="P81" s="28"/>
      <c r="Q81" s="27"/>
      <c r="R81" s="28"/>
      <c r="S81" s="27"/>
      <c r="T81" s="28"/>
      <c r="U81" s="27"/>
      <c r="V81" s="28"/>
      <c r="W81" s="27"/>
      <c r="X81" s="27"/>
      <c r="Y81" s="27"/>
      <c r="Z81" s="29"/>
      <c r="AA81" s="27"/>
      <c r="AB81" s="27"/>
      <c r="AC81" s="27"/>
      <c r="AD81" s="27"/>
      <c r="AE81" s="27"/>
      <c r="AF81" s="27"/>
      <c r="AG81" s="27"/>
      <c r="AH81" s="27"/>
    </row>
  </sheetData>
  <printOptions gridLines="1" horizontalCentered="1"/>
  <pageMargins left="1" right="0.25" top="1" bottom="0.25" header="0.25" footer="0"/>
  <pageSetup blackAndWhite="1" fitToHeight="1" fitToWidth="1" orientation="landscape" scale="70" r:id="rId1"/>
  <headerFooter alignWithMargins="0">
    <oddHeader>&amp;CUltra Weight Classic
Seattle, Washington
September 6,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B3" sqref="B3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37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Tim Edwards</cp:lastModifiedBy>
  <cp:lastPrinted>2005-03-08T02:40:57Z</cp:lastPrinted>
  <dcterms:created xsi:type="dcterms:W3CDTF">2001-09-05T14:01:42Z</dcterms:created>
  <dcterms:modified xsi:type="dcterms:W3CDTF">2005-03-08T02:41:01Z</dcterms:modified>
  <cp:category/>
  <cp:version/>
  <cp:contentType/>
  <cp:contentStatus/>
</cp:coreProperties>
</file>