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<sst xmlns="http://schemas.openxmlformats.org/spreadsheetml/2006/main" count="220" uniqueCount="120">
  <si>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</si>
  <si>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</si>
  <si>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</si>
  <si>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</si>
  <si>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</si>
  <si>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</si>
  <si>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</si>
  <si>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</si>
  <si>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</si>
  <si>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</si>
  <si>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</si>
  <si>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</si>
  <si>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</si>
  <si>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</si>
  <si>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</si>
  <si>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</si>
  <si>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</si>
  <si>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</si>
  <si>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</si>
  <si>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</si>
  <si>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</si>
  <si>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</si>
  <si>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</si>
  <si>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</si>
  <si>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</si>
  <si>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</si>
  <si>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</si>
  <si>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</si>
  <si>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</si>
  <si>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</si>
  <si>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</si>
  <si>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</si>
  <si>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</si>
  <si>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</si>
  <si>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</si>
  <si>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</si>
  <si>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</si>
  <si>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</si>
  <si>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</si>
  <si>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</si>
  <si>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</si>
  <si>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</si>
  <si>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</si>
  <si>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</si>
  <si>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Bill</t>
  </si>
  <si>
    <t>Mike</t>
  </si>
  <si>
    <t>William</t>
  </si>
  <si>
    <t>Rande</t>
  </si>
  <si>
    <t>Ray</t>
  </si>
  <si>
    <t>Jeff</t>
  </si>
  <si>
    <t>Jan</t>
  </si>
  <si>
    <t>Richard</t>
  </si>
  <si>
    <t>Bob</t>
  </si>
  <si>
    <t>Howie</t>
  </si>
  <si>
    <t>Tim</t>
  </si>
  <si>
    <t>Todd</t>
  </si>
  <si>
    <t>George</t>
  </si>
  <si>
    <t>Dick</t>
  </si>
  <si>
    <t>Robin</t>
  </si>
  <si>
    <t>Vernon</t>
  </si>
  <si>
    <t>Doug</t>
  </si>
  <si>
    <t>Tom</t>
  </si>
  <si>
    <t>Jerry</t>
  </si>
  <si>
    <t>Harvey</t>
  </si>
  <si>
    <t>Jack</t>
  </si>
  <si>
    <t>Ken</t>
  </si>
  <si>
    <t>Leon</t>
  </si>
  <si>
    <t>Laurie</t>
  </si>
  <si>
    <t xml:space="preserve">Debbie </t>
  </si>
  <si>
    <t>Sharon</t>
  </si>
  <si>
    <t>Joyce</t>
  </si>
  <si>
    <t>Georgia</t>
  </si>
  <si>
    <t>Melicent</t>
  </si>
  <si>
    <t>Carol</t>
  </si>
  <si>
    <t>F</t>
  </si>
  <si>
    <t>OR</t>
  </si>
  <si>
    <t>CO</t>
  </si>
  <si>
    <t>AZ</t>
  </si>
  <si>
    <t>MT</t>
  </si>
  <si>
    <t>WA</t>
  </si>
  <si>
    <t>ID</t>
  </si>
  <si>
    <t>FL</t>
  </si>
  <si>
    <t>TX</t>
  </si>
  <si>
    <t>{A</t>
  </si>
  <si>
    <t>NY</t>
  </si>
  <si>
    <t xml:space="preserve">Robertson  </t>
  </si>
  <si>
    <t xml:space="preserve">Fritchman  </t>
  </si>
  <si>
    <t xml:space="preserve">Tyson      </t>
  </si>
  <si>
    <t xml:space="preserve">Treece     </t>
  </si>
  <si>
    <t xml:space="preserve">Crothers   </t>
  </si>
  <si>
    <t xml:space="preserve">Burton      </t>
  </si>
  <si>
    <t xml:space="preserve">Watson    </t>
  </si>
  <si>
    <t xml:space="preserve">Grisby   </t>
  </si>
  <si>
    <t xml:space="preserve">Sager       </t>
  </si>
  <si>
    <t xml:space="preserve">Edwards    </t>
  </si>
  <si>
    <t xml:space="preserve">Kellogg      </t>
  </si>
  <si>
    <t xml:space="preserve">Taylor       </t>
  </si>
  <si>
    <t xml:space="preserve">Mathews   </t>
  </si>
  <si>
    <t xml:space="preserve">Cahners    </t>
  </si>
  <si>
    <t xml:space="preserve">Hotchkiss  </t>
  </si>
  <si>
    <t xml:space="preserve">Herron    </t>
  </si>
  <si>
    <t xml:space="preserve">Lawson   </t>
  </si>
  <si>
    <t xml:space="preserve">Spencer   </t>
  </si>
  <si>
    <t xml:space="preserve">Ward       </t>
  </si>
  <si>
    <t xml:space="preserve">Allison      </t>
  </si>
  <si>
    <t xml:space="preserve">Feick       </t>
  </si>
  <si>
    <t xml:space="preserve">Tomlinson  </t>
  </si>
  <si>
    <t xml:space="preserve">Devlin       </t>
  </si>
  <si>
    <t xml:space="preserve">Wojcik    </t>
  </si>
  <si>
    <t xml:space="preserve">Lewellen   </t>
  </si>
  <si>
    <t xml:space="preserve">Morrill      </t>
  </si>
  <si>
    <t xml:space="preserve">Weinbel  </t>
  </si>
  <si>
    <t xml:space="preserve">Joslin      </t>
  </si>
  <si>
    <t xml:space="preserve">Jinkins      </t>
  </si>
  <si>
    <t xml:space="preserve">Ecklund    </t>
  </si>
  <si>
    <t xml:space="preserve">Funsrud    </t>
  </si>
  <si>
    <t xml:space="preserve">Sellerite   </t>
  </si>
  <si>
    <t xml:space="preserve">Taylor      </t>
  </si>
  <si>
    <t xml:space="preserve">Cutler      </t>
  </si>
  <si>
    <t xml:space="preserve">Whinston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</si>
</sst>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6958247"/>
        <c:axId val="62624224"/>
      </c:scatterChart>
      <c:val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crossBetween val="midCat"/>
        <c:dispUnits/>
      </c:valAx>
      <c:valAx>
        <c:axId val="6262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workbookViewId="0" topLeftCell="A10">
      <pane ySplit="540" topLeftCell="BM1" activePane="bottomLeft" state="split"/>
      <selection pane="topLeft" activeCell="Z10" sqref="Z1:Z16384"/>
      <selection pane="bottomLeft" activeCell="H53" sqref="H53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10.710937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3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29" t="s">
        <v>0</v>
      </c>
      <c r="B10" s="30" t="s">
        <v>31</v>
      </c>
      <c r="C10" s="31" t="s">
        <v>29</v>
      </c>
      <c r="D10" s="31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1" t="s">
        <v>38</v>
      </c>
      <c r="Y10" s="11" t="s">
        <v>18</v>
      </c>
      <c r="Z10" s="31" t="s">
        <v>19</v>
      </c>
    </row>
    <row r="11" spans="1:26" ht="12.75">
      <c r="A11" s="6">
        <v>40</v>
      </c>
      <c r="B11" s="32" t="s">
        <v>34</v>
      </c>
      <c r="C11" t="s">
        <v>44</v>
      </c>
      <c r="D11" t="s">
        <v>85</v>
      </c>
      <c r="E11" s="21">
        <f aca="true" t="shared" si="0" ref="E11:E38">SUM(G11+I11+K11+M11+O11+Q11+S11+U11+W11)</f>
        <v>0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/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0</v>
      </c>
      <c r="P11" s="18"/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0</v>
      </c>
      <c r="R11" s="18"/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0</v>
      </c>
      <c r="T11" s="18"/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0</v>
      </c>
      <c r="V11" s="18"/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0</v>
      </c>
      <c r="X11" s="27">
        <v>38240</v>
      </c>
      <c r="Z11" s="12" t="s">
        <v>75</v>
      </c>
    </row>
    <row r="12" spans="1:26" ht="12.75">
      <c r="A12" s="6">
        <v>43</v>
      </c>
      <c r="B12" s="32" t="s">
        <v>34</v>
      </c>
      <c r="C12" t="s">
        <v>45</v>
      </c>
      <c r="D12" t="s">
        <v>86</v>
      </c>
      <c r="E12" s="21">
        <f t="shared" si="0"/>
        <v>4135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16.35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927</v>
      </c>
      <c r="P12" s="18">
        <v>9.13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796</v>
      </c>
      <c r="R12" s="18">
        <v>4.81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846</v>
      </c>
      <c r="T12" s="18">
        <v>1.94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657</v>
      </c>
      <c r="V12" s="18">
        <v>1.28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909</v>
      </c>
      <c r="X12" s="27">
        <v>38240</v>
      </c>
      <c r="Z12" s="12" t="s">
        <v>75</v>
      </c>
    </row>
    <row r="13" spans="1:26" ht="12.75">
      <c r="A13" s="6">
        <v>43</v>
      </c>
      <c r="B13" s="32" t="s">
        <v>34</v>
      </c>
      <c r="C13" t="s">
        <v>46</v>
      </c>
      <c r="D13" t="s">
        <v>87</v>
      </c>
      <c r="E13" s="21">
        <f t="shared" si="0"/>
        <v>2514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9.94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514</v>
      </c>
      <c r="P13" s="18">
        <v>6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481</v>
      </c>
      <c r="R13" s="18">
        <v>3.58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597</v>
      </c>
      <c r="T13" s="18">
        <v>1.4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441</v>
      </c>
      <c r="V13" s="18">
        <v>0.75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481</v>
      </c>
      <c r="X13" s="27">
        <v>38240</v>
      </c>
      <c r="Z13" s="12" t="s">
        <v>75</v>
      </c>
    </row>
    <row r="14" spans="1:26" ht="12.75">
      <c r="A14" s="6">
        <v>43</v>
      </c>
      <c r="B14" s="32" t="s">
        <v>34</v>
      </c>
      <c r="C14" t="s">
        <v>47</v>
      </c>
      <c r="D14" t="s">
        <v>88</v>
      </c>
      <c r="E14" s="21">
        <f t="shared" si="0"/>
        <v>3934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/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18">
        <v>14.65</v>
      </c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817</v>
      </c>
      <c r="P14" s="18">
        <v>9.2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803</v>
      </c>
      <c r="R14" s="18">
        <v>5.11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907</v>
      </c>
      <c r="T14" s="18">
        <v>1.95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661</v>
      </c>
      <c r="V14" s="18">
        <v>1.08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746</v>
      </c>
      <c r="X14" s="27">
        <v>38240</v>
      </c>
      <c r="Z14" s="12" t="s">
        <v>76</v>
      </c>
    </row>
    <row r="15" spans="1:26" ht="12.75">
      <c r="A15" s="6">
        <v>45</v>
      </c>
      <c r="B15" s="32" t="s">
        <v>34</v>
      </c>
      <c r="C15" t="s">
        <v>49</v>
      </c>
      <c r="D15" t="s">
        <v>89</v>
      </c>
      <c r="E15" s="21">
        <f t="shared" si="0"/>
        <v>2830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/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0</v>
      </c>
      <c r="N15" s="18">
        <v>10.96</v>
      </c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600</v>
      </c>
      <c r="P15" s="18">
        <v>7.84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689</v>
      </c>
      <c r="R15" s="18">
        <v>3.18</v>
      </c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536</v>
      </c>
      <c r="T15" s="18">
        <v>1.62</v>
      </c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548</v>
      </c>
      <c r="V15" s="18">
        <v>0.7</v>
      </c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457</v>
      </c>
      <c r="X15" s="27">
        <v>38240</v>
      </c>
      <c r="Z15" s="12" t="s">
        <v>77</v>
      </c>
    </row>
    <row r="16" spans="1:26" ht="12.75">
      <c r="A16" s="6">
        <v>48</v>
      </c>
      <c r="B16" s="32" t="s">
        <v>34</v>
      </c>
      <c r="C16" t="s">
        <v>48</v>
      </c>
      <c r="D16" t="s">
        <v>90</v>
      </c>
      <c r="E16" s="21">
        <f t="shared" si="0"/>
        <v>1828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>
        <v>14.49</v>
      </c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883</v>
      </c>
      <c r="P16" s="18">
        <v>9.78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945</v>
      </c>
      <c r="R16" s="18"/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0</v>
      </c>
      <c r="T16" s="18"/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0</v>
      </c>
      <c r="V16" s="18"/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0</v>
      </c>
      <c r="X16" s="27">
        <v>38240</v>
      </c>
      <c r="Z16" s="12" t="s">
        <v>75</v>
      </c>
    </row>
    <row r="17" spans="1:26" ht="12.75">
      <c r="A17" s="6">
        <v>52</v>
      </c>
      <c r="B17" s="32" t="s">
        <v>34</v>
      </c>
      <c r="C17" t="s">
        <v>51</v>
      </c>
      <c r="D17" t="s">
        <v>91</v>
      </c>
      <c r="E17" s="21">
        <f t="shared" si="0"/>
        <v>2893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>
        <v>13.31</v>
      </c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697</v>
      </c>
      <c r="N17" s="18"/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6.38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629</v>
      </c>
      <c r="R17" s="18">
        <v>2.83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544</v>
      </c>
      <c r="T17" s="18">
        <v>1.41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542</v>
      </c>
      <c r="V17" s="18">
        <v>0.64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481</v>
      </c>
      <c r="X17" s="27">
        <v>38240</v>
      </c>
      <c r="Z17" s="12" t="s">
        <v>77</v>
      </c>
    </row>
    <row r="18" spans="1:26" ht="12.75">
      <c r="A18" s="6">
        <v>54</v>
      </c>
      <c r="B18" s="32" t="s">
        <v>34</v>
      </c>
      <c r="C18" t="s">
        <v>50</v>
      </c>
      <c r="D18" t="s">
        <v>92</v>
      </c>
      <c r="E18" s="21">
        <f t="shared" si="0"/>
        <v>2409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>
        <v>8.65</v>
      </c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432</v>
      </c>
      <c r="N18" s="18"/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4.65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445</v>
      </c>
      <c r="R18" s="18">
        <v>2.32</v>
      </c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444</v>
      </c>
      <c r="T18" s="18">
        <v>1.15</v>
      </c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440</v>
      </c>
      <c r="V18" s="18">
        <v>0.79</v>
      </c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648</v>
      </c>
      <c r="X18" s="27">
        <v>38240</v>
      </c>
      <c r="Z18" s="12" t="s">
        <v>75</v>
      </c>
    </row>
    <row r="19" spans="1:26" ht="12.75">
      <c r="A19" s="6">
        <v>56</v>
      </c>
      <c r="B19" s="32" t="s">
        <v>34</v>
      </c>
      <c r="C19" t="s">
        <v>52</v>
      </c>
      <c r="D19" t="s">
        <v>93</v>
      </c>
      <c r="E19" s="21">
        <f t="shared" si="0"/>
        <v>1308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>
        <v>12.02</v>
      </c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678</v>
      </c>
      <c r="N19" s="18"/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>
        <v>5.92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630</v>
      </c>
      <c r="R19" s="18"/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7">
        <v>38240</v>
      </c>
      <c r="Z19" s="12" t="s">
        <v>78</v>
      </c>
    </row>
    <row r="20" spans="1:26" ht="12.75">
      <c r="A20" s="6">
        <v>56</v>
      </c>
      <c r="B20" s="32" t="s">
        <v>34</v>
      </c>
      <c r="C20" t="s">
        <v>54</v>
      </c>
      <c r="D20" t="s">
        <v>94</v>
      </c>
      <c r="E20" s="21">
        <f t="shared" si="0"/>
        <v>3226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>
        <v>15.16</v>
      </c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889</v>
      </c>
      <c r="N20" s="18"/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0</v>
      </c>
      <c r="P20" s="18">
        <v>7.4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819</v>
      </c>
      <c r="R20" s="18">
        <v>3.25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704</v>
      </c>
      <c r="T20" s="18">
        <v>0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0</v>
      </c>
      <c r="V20" s="18">
        <v>0.92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814</v>
      </c>
      <c r="X20" s="27">
        <v>38240</v>
      </c>
      <c r="Z20" s="12" t="s">
        <v>76</v>
      </c>
    </row>
    <row r="21" spans="1:26" ht="12.75">
      <c r="A21" s="6">
        <v>57</v>
      </c>
      <c r="B21" s="32" t="s">
        <v>34</v>
      </c>
      <c r="C21" t="s">
        <v>53</v>
      </c>
      <c r="D21" t="s">
        <v>95</v>
      </c>
      <c r="E21" s="21">
        <f t="shared" si="0"/>
        <v>2307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/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0</v>
      </c>
      <c r="L21" s="18">
        <v>9.94</v>
      </c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553</v>
      </c>
      <c r="N21" s="18"/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18">
        <v>5.19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551</v>
      </c>
      <c r="R21" s="18">
        <v>2.18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445</v>
      </c>
      <c r="T21" s="18">
        <v>1.14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470</v>
      </c>
      <c r="V21" s="18">
        <v>0.39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288</v>
      </c>
      <c r="X21" s="27">
        <v>38240</v>
      </c>
      <c r="Z21" s="12" t="s">
        <v>79</v>
      </c>
    </row>
    <row r="22" spans="1:26" ht="12.75">
      <c r="A22" s="6">
        <v>57</v>
      </c>
      <c r="B22" s="32" t="s">
        <v>34</v>
      </c>
      <c r="C22" t="s">
        <v>55</v>
      </c>
      <c r="D22" t="s">
        <v>96</v>
      </c>
      <c r="E22" s="21">
        <f t="shared" si="0"/>
        <v>4584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/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0</v>
      </c>
      <c r="L22" s="18">
        <v>17.12</v>
      </c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1046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8.8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1025</v>
      </c>
      <c r="R22" s="18">
        <v>4.33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1007</v>
      </c>
      <c r="T22" s="18">
        <v>1.55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682</v>
      </c>
      <c r="V22" s="18">
        <v>0.91</v>
      </c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824</v>
      </c>
      <c r="X22" s="27">
        <v>38240</v>
      </c>
      <c r="Z22" s="12" t="s">
        <v>75</v>
      </c>
    </row>
    <row r="23" spans="1:26" ht="12.75">
      <c r="A23" s="6">
        <v>61</v>
      </c>
      <c r="B23" s="32" t="s">
        <v>34</v>
      </c>
      <c r="C23" t="s">
        <v>56</v>
      </c>
      <c r="D23" t="s">
        <v>97</v>
      </c>
      <c r="E23" s="21">
        <f t="shared" si="0"/>
        <v>2090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>
        <v>19.68</v>
      </c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1063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8.05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1027</v>
      </c>
      <c r="R23" s="18"/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0</v>
      </c>
      <c r="T23" s="18"/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0</v>
      </c>
      <c r="V23" s="18"/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0</v>
      </c>
      <c r="X23" s="27">
        <v>38240</v>
      </c>
      <c r="Z23" s="12" t="s">
        <v>80</v>
      </c>
    </row>
    <row r="24" spans="1:26" ht="12.75">
      <c r="A24" s="6">
        <v>62</v>
      </c>
      <c r="B24" s="32" t="s">
        <v>34</v>
      </c>
      <c r="C24" t="s">
        <v>52</v>
      </c>
      <c r="D24" t="s">
        <v>98</v>
      </c>
      <c r="E24" s="21">
        <f t="shared" si="0"/>
        <v>4786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>
        <v>18.22</v>
      </c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999</v>
      </c>
      <c r="L24" s="18"/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0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7.8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1018</v>
      </c>
      <c r="R24" s="18">
        <v>3.6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929</v>
      </c>
      <c r="T24" s="18">
        <v>1.77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911</v>
      </c>
      <c r="V24" s="18">
        <v>0.9</v>
      </c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929</v>
      </c>
      <c r="X24" s="27">
        <v>38240</v>
      </c>
      <c r="Z24" s="12" t="s">
        <v>81</v>
      </c>
    </row>
    <row r="25" spans="1:26" ht="12.75">
      <c r="A25" s="6">
        <v>65</v>
      </c>
      <c r="B25" s="32" t="s">
        <v>34</v>
      </c>
      <c r="C25" t="s">
        <v>57</v>
      </c>
      <c r="D25" t="s">
        <v>99</v>
      </c>
      <c r="E25" s="21">
        <f t="shared" si="0"/>
        <v>3928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>
        <v>17.05</v>
      </c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1002</v>
      </c>
      <c r="L25" s="18"/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7.14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1001</v>
      </c>
      <c r="R25" s="18">
        <v>2.87</v>
      </c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777</v>
      </c>
      <c r="T25" s="18">
        <v>1.34</v>
      </c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717</v>
      </c>
      <c r="V25" s="18">
        <v>0.44</v>
      </c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431</v>
      </c>
      <c r="X25" s="27">
        <v>38240</v>
      </c>
      <c r="Z25" s="12" t="s">
        <v>16</v>
      </c>
    </row>
    <row r="26" spans="1:26" ht="12.75">
      <c r="A26" s="6">
        <v>67</v>
      </c>
      <c r="B26" s="32" t="s">
        <v>34</v>
      </c>
      <c r="C26" t="s">
        <v>58</v>
      </c>
      <c r="D26" t="s">
        <v>100</v>
      </c>
      <c r="E26" s="21">
        <f t="shared" si="0"/>
        <v>2709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>
        <v>13.24</v>
      </c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791</v>
      </c>
      <c r="L26" s="18"/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18"/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18">
        <v>4.16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564</v>
      </c>
      <c r="R26" s="18">
        <v>2.26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623</v>
      </c>
      <c r="T26" s="18">
        <v>0.77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388</v>
      </c>
      <c r="V26" s="18">
        <v>0.35</v>
      </c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343</v>
      </c>
      <c r="X26" s="27">
        <v>38240</v>
      </c>
      <c r="Z26" s="12" t="s">
        <v>76</v>
      </c>
    </row>
    <row r="27" spans="1:26" ht="12.75">
      <c r="A27" s="6">
        <v>69</v>
      </c>
      <c r="B27" s="32" t="s">
        <v>34</v>
      </c>
      <c r="C27" t="s">
        <v>52</v>
      </c>
      <c r="D27" t="s">
        <v>101</v>
      </c>
      <c r="E27" s="21">
        <f t="shared" si="0"/>
        <v>1556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/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0</v>
      </c>
      <c r="J27" s="18">
        <v>13.64</v>
      </c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869</v>
      </c>
      <c r="L27" s="18"/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0</v>
      </c>
      <c r="N27" s="18"/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>
        <v>4.65</v>
      </c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687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7">
        <v>38240</v>
      </c>
      <c r="Z27" s="12" t="s">
        <v>79</v>
      </c>
    </row>
    <row r="28" spans="1:26" ht="12.75">
      <c r="A28" s="6">
        <v>69</v>
      </c>
      <c r="B28" s="32" t="s">
        <v>34</v>
      </c>
      <c r="C28" t="s">
        <v>59</v>
      </c>
      <c r="D28" t="s">
        <v>102</v>
      </c>
      <c r="E28" s="21">
        <f t="shared" si="0"/>
        <v>1768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/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0</v>
      </c>
      <c r="J28" s="18">
        <v>12.85</v>
      </c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811</v>
      </c>
      <c r="L28" s="18"/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0</v>
      </c>
      <c r="N28" s="18"/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0</v>
      </c>
      <c r="P28" s="18">
        <v>6.18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957</v>
      </c>
      <c r="R28" s="18"/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0</v>
      </c>
      <c r="T28" s="18"/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0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7">
        <v>38240</v>
      </c>
      <c r="Z28" s="12" t="s">
        <v>76</v>
      </c>
    </row>
    <row r="29" spans="1:26" ht="12.75">
      <c r="A29" s="6">
        <v>71</v>
      </c>
      <c r="B29" s="32" t="s">
        <v>34</v>
      </c>
      <c r="C29" t="s">
        <v>52</v>
      </c>
      <c r="D29" t="s">
        <v>103</v>
      </c>
      <c r="E29" s="21">
        <f t="shared" si="0"/>
        <v>5540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>
        <v>18.8</v>
      </c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1177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/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>
        <v>11.43</v>
      </c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1200</v>
      </c>
      <c r="P29" s="18">
        <v>5.91</v>
      </c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968</v>
      </c>
      <c r="R29" s="18">
        <v>3.38</v>
      </c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1128</v>
      </c>
      <c r="T29" s="18">
        <v>1.61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1067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7">
        <v>38240</v>
      </c>
      <c r="Z29" s="12" t="s">
        <v>82</v>
      </c>
    </row>
    <row r="30" spans="1:26" ht="12.75">
      <c r="A30" s="6">
        <v>74</v>
      </c>
      <c r="B30" s="32" t="s">
        <v>34</v>
      </c>
      <c r="C30" t="s">
        <v>61</v>
      </c>
      <c r="D30" t="s">
        <v>104</v>
      </c>
      <c r="E30" s="21">
        <f t="shared" si="0"/>
        <v>2543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>
        <v>11.53</v>
      </c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736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/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0</v>
      </c>
      <c r="N30" s="18">
        <v>6.05</v>
      </c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633</v>
      </c>
      <c r="P30" s="18">
        <v>3.47</v>
      </c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572</v>
      </c>
      <c r="R30" s="18">
        <v>1.81</v>
      </c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602</v>
      </c>
      <c r="T30" s="18">
        <v>0</v>
      </c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7">
        <v>38240</v>
      </c>
      <c r="Z30" s="12" t="s">
        <v>75</v>
      </c>
    </row>
    <row r="31" spans="1:26" ht="12.75">
      <c r="A31" s="6">
        <v>72</v>
      </c>
      <c r="B31" s="32" t="s">
        <v>34</v>
      </c>
      <c r="C31" t="s">
        <v>48</v>
      </c>
      <c r="D31" t="s">
        <v>105</v>
      </c>
      <c r="E31" s="21">
        <f t="shared" si="0"/>
        <v>3940</v>
      </c>
      <c r="F31" s="18"/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0</v>
      </c>
      <c r="H31" s="18">
        <v>14.38</v>
      </c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893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/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0</v>
      </c>
      <c r="N31" s="18">
        <v>7.75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793</v>
      </c>
      <c r="P31" s="18">
        <v>4.74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774</v>
      </c>
      <c r="R31" s="18">
        <v>2.28</v>
      </c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740</v>
      </c>
      <c r="T31" s="18">
        <v>1.14</v>
      </c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740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7">
        <v>38240</v>
      </c>
      <c r="Z31" s="12" t="s">
        <v>83</v>
      </c>
    </row>
    <row r="32" spans="1:26" ht="12.75">
      <c r="A32" s="6">
        <v>72</v>
      </c>
      <c r="B32" s="32" t="s">
        <v>34</v>
      </c>
      <c r="C32" t="s">
        <v>60</v>
      </c>
      <c r="D32" t="s">
        <v>106</v>
      </c>
      <c r="E32" s="21">
        <f t="shared" si="0"/>
        <v>3893</v>
      </c>
      <c r="F32" s="18"/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>
        <v>13.3</v>
      </c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816</v>
      </c>
      <c r="J32" s="18"/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0</v>
      </c>
      <c r="L32" s="18"/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0</v>
      </c>
      <c r="N32" s="18">
        <v>6.74</v>
      </c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673</v>
      </c>
      <c r="P32" s="18">
        <v>4.51</v>
      </c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730</v>
      </c>
      <c r="R32" s="18">
        <v>2.49</v>
      </c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820</v>
      </c>
      <c r="T32" s="18">
        <v>1.29</v>
      </c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854</v>
      </c>
      <c r="V32" s="18"/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0</v>
      </c>
      <c r="X32" s="27">
        <v>38240</v>
      </c>
      <c r="Z32" s="12" t="s">
        <v>16</v>
      </c>
    </row>
    <row r="33" spans="1:26" ht="12.75">
      <c r="A33" s="6">
        <v>72</v>
      </c>
      <c r="B33" s="32" t="s">
        <v>34</v>
      </c>
      <c r="C33" t="s">
        <v>45</v>
      </c>
      <c r="D33" t="s">
        <v>107</v>
      </c>
      <c r="E33" s="21">
        <f t="shared" si="0"/>
        <v>0</v>
      </c>
      <c r="F33" s="18"/>
      <c r="G33" s="2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>
        <v>0</v>
      </c>
      <c r="I33" s="21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0</v>
      </c>
      <c r="J33" s="18"/>
      <c r="K33" s="21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0</v>
      </c>
      <c r="L33" s="18"/>
      <c r="M33" s="21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0</v>
      </c>
      <c r="N33" s="18">
        <v>0</v>
      </c>
      <c r="O33" s="21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0</v>
      </c>
      <c r="P33" s="18"/>
      <c r="Q33" s="21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0</v>
      </c>
      <c r="R33" s="18"/>
      <c r="S33" s="21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0</v>
      </c>
      <c r="T33" s="18"/>
      <c r="U33" s="21">
        <f>IF($B33="M",(IF(OR(T33=0,T33*VLOOKUP($A33,Partridge!$A$3:$J$73,9)&lt;1.5),0,INT(51.39*((INT(100*((((INT(100*T33))/100)*VLOOKUP($A33,Partridge!$A$3:$J$73,9))))/100-1.5)^1.05)))),IF($B33="F",(IF(OR(T33=0,T33*2*VLOOKUP($A33,Partridge!$A$3:$J$73,9)&lt;1.5),0,INT(56.0211*((INT(100*((((INT(100*T33))/100)*2*VLOOKUP($A33,Partridge!$A$3:$J$73,9))))/100-1.5)^1.05)))),"M/F?"))</f>
        <v>0</v>
      </c>
      <c r="V33" s="18"/>
      <c r="W33" s="21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  <c r="X33" s="27">
        <v>38240</v>
      </c>
      <c r="Z33" s="12" t="s">
        <v>79</v>
      </c>
    </row>
    <row r="34" spans="1:26" ht="12.75">
      <c r="A34" s="6">
        <v>74</v>
      </c>
      <c r="B34" s="32" t="s">
        <v>34</v>
      </c>
      <c r="C34" t="s">
        <v>62</v>
      </c>
      <c r="D34" t="s">
        <v>108</v>
      </c>
      <c r="E34" s="21">
        <f t="shared" si="0"/>
        <v>1539</v>
      </c>
      <c r="F34" s="18"/>
      <c r="G34" s="23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0</v>
      </c>
      <c r="H34" s="18">
        <v>12.69</v>
      </c>
      <c r="I34" s="21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824</v>
      </c>
      <c r="J34" s="18"/>
      <c r="K34" s="21">
        <f>IF($B34="M",(IF(OR(J34=0,J34*VLOOKUP($A34,Partridge!$A$3:$J$73,4)&lt;1.5),0,INT(51.39*((INT(100*((((INT(100*J34))/100)*VLOOKUP($A34,Partridge!$A$3:$J$73,4))))/100-1.5)^1.05)))),IF($B34="F",(IF(OR(J34=0,J34*2*VLOOKUP($A34,Partridge!$A$3:$J$73,4)&lt;1.5),0,INT(56.0211*((INT(100*((((INT(100*J34))/100)*2*VLOOKUP($A34,Partridge!$A$3:$J$73,4))))/100-1.5)^1.05)))),"M/F?"))</f>
        <v>0</v>
      </c>
      <c r="L34" s="18"/>
      <c r="M34" s="21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0</v>
      </c>
      <c r="N34" s="18">
        <v>6.71</v>
      </c>
      <c r="O34" s="21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715</v>
      </c>
      <c r="P34" s="18"/>
      <c r="Q34" s="21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0</v>
      </c>
      <c r="R34" s="18"/>
      <c r="S34" s="21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0</v>
      </c>
      <c r="T34" s="18"/>
      <c r="U34" s="21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0</v>
      </c>
      <c r="V34" s="18"/>
      <c r="W34" s="21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0</v>
      </c>
      <c r="X34" s="27">
        <v>38240</v>
      </c>
      <c r="Z34" s="12" t="s">
        <v>75</v>
      </c>
    </row>
    <row r="35" spans="1:26" ht="12.75">
      <c r="A35" s="6">
        <v>75</v>
      </c>
      <c r="B35" s="32" t="s">
        <v>34</v>
      </c>
      <c r="C35" t="s">
        <v>63</v>
      </c>
      <c r="D35" t="s">
        <v>109</v>
      </c>
      <c r="E35" s="21">
        <f t="shared" si="0"/>
        <v>4458</v>
      </c>
      <c r="F35" s="18"/>
      <c r="G35" s="23">
        <f>IF($B35="M",(IF(OR(F35=0,F35*0.9308*VLOOKUP($A35,Partridge!$A$3:$J$73,2)&lt;1.5),0,INT(51.39*((INT(100*((((INT(100*F35))/100)*0.9308*VLOOKUP($A35,Partridge!$A$3:$J$73,2))))/100-1.5)^1.05)))),IF($B35="F",(IF(OR(F35=0,F35*2*0.9308*VLOOKUP($A35,Partridge!$A$3:$J$73,2)&lt;1.5),0,INT(56.0211*((INT(100*((((INT(100*F35))/100)*2*0.9308*VLOOKUP($A35,Partridge!$A$3:$J$73,2))))/100-1.5)^1.05)))),"M/F?"))</f>
        <v>0</v>
      </c>
      <c r="H35" s="18">
        <v>15.32</v>
      </c>
      <c r="I35" s="21">
        <f>IF($B35="M",(IF(OR(H35=0,H35*VLOOKUP($A35,Partridge!$A$3:$J$73,3)&lt;1.5),0,INT(51.39*((INT(100*((((INT(100*H35))/100)*VLOOKUP($A35,Partridge!$A$3:$J$73,3))))/100-1.5)^1.05)))),IF($B35="F",(IF(OR(H35=0,H35*2*VLOOKUP($A35,Partridge!$A$3:$J$73,3)&lt;1.5),0,INT(56.0211*((INT(100*((((INT(100*H35))/100)*2*VLOOKUP($A35,Partridge!$A$3:$J$73,3))))/100-1.5)^1.05)))),"M/F?"))</f>
        <v>1057</v>
      </c>
      <c r="J35" s="18"/>
      <c r="K35" s="21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0</v>
      </c>
      <c r="L35" s="18"/>
      <c r="M35" s="21">
        <f>IF($B35="M",(IF(OR(L35=0,L35*VLOOKUP($A35,Partridge!$A$3:$J$73,5)&lt;1.5),0,INT(51.39*((INT(100*((((INT(100*L35))/100)*VLOOKUP($A35,Partridge!$A$3:$J$73,5))))/100-1.5)^1.05)))),IF($B35="F",(IF(OR(L35=0,L35*2*VLOOKUP($A35,Partridge!$A$3:$J$73,5)&lt;1.5),0,INT(56.02111*((INT(100*((((INT(100*L35))/100)*2*VLOOKUP($A35,Partridge!$A$3:$J$73,5))))/100-1.5)^1.05)))),"M/F?"))</f>
        <v>0</v>
      </c>
      <c r="N35" s="18">
        <v>8.86</v>
      </c>
      <c r="O35" s="21">
        <f>IF($B35="M",(IF(OR(N35=0,N35*VLOOKUP($A35,Partridge!$A$3:$J$73,6)&lt;1.5),0,INT(51.39*((INT(100*((((INT(100*N35))/100)*VLOOKUP($A35,Partridge!$A$3:$J$73,6))))/100-1.5)^1.05)))),IF($B35="F",(IF(OR(N35=0,N35*2*VLOOKUP($A35,Partridge!$A$3:$J$73,6)&lt;1.5),0,INT(56.0211*((INT(100*((((INT(100*N35))/100)*2*VLOOKUP($A35,Partridge!$A$3:$J$73,6))))/100-1.5)^1.05)))),"M/F?"))</f>
        <v>1020</v>
      </c>
      <c r="P35" s="18">
        <v>4.23</v>
      </c>
      <c r="Q35" s="21">
        <f>IF($B35="M",(IF(OR(P35=0,P35*VLOOKUP($A35,Partridge!$A$3:$J$73,7)&lt;1.5),0,INT(51.39*((INT(100*((((INT(100*P35))/100)*VLOOKUP($A35,Partridge!$A$3:$J$73,7))))/100-1.5)^1.05)))),IF($B35="F",(IF(OR(P35=0,P35*2*VLOOKUP($A35,Partridge!$A$3:$J$73,7)&lt;1.5),0,INT(56.0211*((INT(100*((((INT(100*P35))/100)*2*VLOOKUP($A35,Partridge!$A$3:$J$73,7))))/100-1.5)^1.05)))),"M/F?"))</f>
        <v>750</v>
      </c>
      <c r="R35" s="18">
        <v>2.52</v>
      </c>
      <c r="S35" s="21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920</v>
      </c>
      <c r="T35" s="18">
        <v>1.01</v>
      </c>
      <c r="U35" s="21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711</v>
      </c>
      <c r="V35" s="18"/>
      <c r="W35" s="21">
        <f>IF($B35="M",(IF(OR(V35=0,V35*VLOOKUP($A35,Partridge!$A$3:$J$73,10)&lt;1.5),0,INT(51.39*((INT(100*((((INT(100*V35))/100)*VLOOKUP($A35,Partridge!$A$3:$J$73,10))))/100-1.5)^1.05)))),IF($B35="F",(IF(OR(V35=0,V35*2*VLOOKUP($A35,Partridge!$A$3:$J$73,10)&lt;1.5),0,INT(56.0211*((INT(100*((((INT(100*V35))/100)*2*VLOOKUP($A35,Partridge!$A$3:$J$73,10))))/100-1.5)^1.05)))),"M/F?"))</f>
        <v>0</v>
      </c>
      <c r="X35" s="27">
        <v>38240</v>
      </c>
      <c r="Z35" s="12" t="s">
        <v>75</v>
      </c>
    </row>
    <row r="36" spans="1:26" ht="12.75">
      <c r="A36" s="6">
        <v>76</v>
      </c>
      <c r="B36" s="32" t="s">
        <v>34</v>
      </c>
      <c r="C36" t="s">
        <v>64</v>
      </c>
      <c r="D36" t="s">
        <v>110</v>
      </c>
      <c r="E36" s="21">
        <f t="shared" si="0"/>
        <v>2329</v>
      </c>
      <c r="F36" s="18"/>
      <c r="G36" s="23">
        <f>IF($B36="M",(IF(OR(F36=0,F36*0.9308*VLOOKUP($A36,Partridge!$A$3:$J$73,2)&lt;1.5),0,INT(51.39*((INT(100*((((INT(100*F36))/100)*0.9308*VLOOKUP($A36,Partridge!$A$3:$J$73,2))))/100-1.5)^1.05)))),IF($B36="F",(IF(OR(F36=0,F36*2*0.9308*VLOOKUP($A36,Partridge!$A$3:$J$73,2)&lt;1.5),0,INT(56.0211*((INT(100*((((INT(100*F36))/100)*2*0.9308*VLOOKUP($A36,Partridge!$A$3:$J$73,2))))/100-1.5)^1.05)))),"M/F?"))</f>
        <v>0</v>
      </c>
      <c r="H36" s="18">
        <v>8.62</v>
      </c>
      <c r="I36" s="21">
        <f>IF($B36="M",(IF(OR(H36=0,H36*VLOOKUP($A36,Partridge!$A$3:$J$73,3)&lt;1.5),0,INT(51.39*((INT(100*((((INT(100*H36))/100)*VLOOKUP($A36,Partridge!$A$3:$J$73,3))))/100-1.5)^1.05)))),IF($B36="F",(IF(OR(H36=0,H36*2*VLOOKUP($A36,Partridge!$A$3:$J$73,3)&lt;1.5),0,INT(56.0211*((INT(100*((((INT(100*H36))/100)*2*VLOOKUP($A36,Partridge!$A$3:$J$73,3))))/100-1.5)^1.05)))),"M/F?"))</f>
        <v>557</v>
      </c>
      <c r="J36" s="18"/>
      <c r="K36" s="21">
        <f>IF($B36="M",(IF(OR(J36=0,J36*VLOOKUP($A36,Partridge!$A$3:$J$73,4)&lt;1.5),0,INT(51.39*((INT(100*((((INT(100*J36))/100)*VLOOKUP($A36,Partridge!$A$3:$J$73,4))))/100-1.5)^1.05)))),IF($B36="F",(IF(OR(J36=0,J36*2*VLOOKUP($A36,Partridge!$A$3:$J$73,4)&lt;1.5),0,INT(56.0211*((INT(100*((((INT(100*J36))/100)*2*VLOOKUP($A36,Partridge!$A$3:$J$73,4))))/100-1.5)^1.05)))),"M/F?"))</f>
        <v>0</v>
      </c>
      <c r="L36" s="18"/>
      <c r="M36" s="21">
        <f>IF($B36="M",(IF(OR(L36=0,L36*VLOOKUP($A36,Partridge!$A$3:$J$73,5)&lt;1.5),0,INT(51.39*((INT(100*((((INT(100*L36))/100)*VLOOKUP($A36,Partridge!$A$3:$J$73,5))))/100-1.5)^1.05)))),IF($B36="F",(IF(OR(L36=0,L36*2*VLOOKUP($A36,Partridge!$A$3:$J$73,5)&lt;1.5),0,INT(56.02111*((INT(100*((((INT(100*L36))/100)*2*VLOOKUP($A36,Partridge!$A$3:$J$73,5))))/100-1.5)^1.05)))),"M/F?"))</f>
        <v>0</v>
      </c>
      <c r="N36" s="18">
        <v>4.51</v>
      </c>
      <c r="O36" s="21">
        <f>IF($B36="M",(IF(OR(N36=0,N36*VLOOKUP($A36,Partridge!$A$3:$J$73,6)&lt;1.5),0,INT(51.39*((INT(100*((((INT(100*N36))/100)*VLOOKUP($A36,Partridge!$A$3:$J$73,6))))/100-1.5)^1.05)))),IF($B36="F",(IF(OR(N36=0,N36*2*VLOOKUP($A36,Partridge!$A$3:$J$73,6)&lt;1.5),0,INT(56.0211*((INT(100*((((INT(100*N36))/100)*2*VLOOKUP($A36,Partridge!$A$3:$J$73,6))))/100-1.5)^1.05)))),"M/F?"))</f>
        <v>475</v>
      </c>
      <c r="P36" s="18">
        <v>3</v>
      </c>
      <c r="Q36" s="21">
        <f>IF($B36="M",(IF(OR(P36=0,P36*VLOOKUP($A36,Partridge!$A$3:$J$73,7)&lt;1.5),0,INT(51.39*((INT(100*((((INT(100*P36))/100)*VLOOKUP($A36,Partridge!$A$3:$J$73,7))))/100-1.5)^1.05)))),IF($B36="F",(IF(OR(P36=0,P36*2*VLOOKUP($A36,Partridge!$A$3:$J$73,7)&lt;1.5),0,INT(56.0211*((INT(100*((((INT(100*P36))/100)*2*VLOOKUP($A36,Partridge!$A$3:$J$73,7))))/100-1.5)^1.05)))),"M/F?"))</f>
        <v>516</v>
      </c>
      <c r="R36" s="18">
        <v>1.4</v>
      </c>
      <c r="S36" s="21">
        <f>IF($B36="M",(IF(OR(R36=0,R36*VLOOKUP($A36,Partridge!$A$3:$J$73,8)&lt;1.5),0,INT(51.39*((INT(100*((((INT(100*R36))/100)*VLOOKUP($A36,Partridge!$A$3:$J$73,8))))/100-1.5)^1.05)))),IF($B36="F",(IF(OR(R36=0,R36*2*VLOOKUP($A36,Partridge!$A$3:$J$73,8)&lt;1.5),0,INT(56.0211*((INT(100*((((INT(100*R36))/100)*2*VLOOKUP($A36,Partridge!$A$3:$J$73,8))))/100-1.5)^1.05)))),"M/F?"))</f>
        <v>474</v>
      </c>
      <c r="T36" s="18">
        <v>0.5</v>
      </c>
      <c r="U36" s="21">
        <f>IF($B36="M",(IF(OR(T36=0,T36*VLOOKUP($A36,Partridge!$A$3:$J$73,9)&lt;1.5),0,INT(51.39*((INT(100*((((INT(100*T36))/100)*VLOOKUP($A36,Partridge!$A$3:$J$73,9))))/100-1.5)^1.05)))),IF($B36="F",(IF(OR(T36=0,T36*2*VLOOKUP($A36,Partridge!$A$3:$J$73,9)&lt;1.5),0,INT(56.0211*((INT(100*((((INT(100*T36))/100)*2*VLOOKUP($A36,Partridge!$A$3:$J$73,9))))/100-1.5)^1.05)))),"M/F?"))</f>
        <v>307</v>
      </c>
      <c r="V36" s="18"/>
      <c r="W36" s="21">
        <f>IF($B36="M",(IF(OR(V36=0,V36*VLOOKUP($A36,Partridge!$A$3:$J$73,10)&lt;1.5),0,INT(51.39*((INT(100*((((INT(100*V36))/100)*VLOOKUP($A36,Partridge!$A$3:$J$73,10))))/100-1.5)^1.05)))),IF($B36="F",(IF(OR(V36=0,V36*2*VLOOKUP($A36,Partridge!$A$3:$J$73,10)&lt;1.5),0,INT(56.0211*((INT(100*((((INT(100*V36))/100)*2*VLOOKUP($A36,Partridge!$A$3:$J$73,10))))/100-1.5)^1.05)))),"M/F?"))</f>
        <v>0</v>
      </c>
      <c r="X36" s="27">
        <v>38240</v>
      </c>
      <c r="Z36" s="12" t="s">
        <v>16</v>
      </c>
    </row>
    <row r="37" spans="1:26" ht="12.75">
      <c r="A37" s="6">
        <v>77</v>
      </c>
      <c r="B37" s="32" t="s">
        <v>34</v>
      </c>
      <c r="C37" t="s">
        <v>65</v>
      </c>
      <c r="D37" t="s">
        <v>111</v>
      </c>
      <c r="E37" s="21">
        <f t="shared" si="0"/>
        <v>0</v>
      </c>
      <c r="F37" s="18"/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/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0</v>
      </c>
      <c r="J37" s="18"/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0</v>
      </c>
      <c r="L37" s="18"/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/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0</v>
      </c>
      <c r="P37" s="18"/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0</v>
      </c>
      <c r="R37" s="18"/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0</v>
      </c>
      <c r="T37" s="18"/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0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7">
        <v>38240</v>
      </c>
      <c r="Z37" s="12" t="s">
        <v>79</v>
      </c>
    </row>
    <row r="38" spans="1:26" ht="12.75">
      <c r="A38" s="6">
        <v>92</v>
      </c>
      <c r="B38" s="32" t="s">
        <v>34</v>
      </c>
      <c r="C38" t="s">
        <v>66</v>
      </c>
      <c r="D38" t="s">
        <v>112</v>
      </c>
      <c r="E38" s="21">
        <f t="shared" si="0"/>
        <v>0</v>
      </c>
      <c r="F38" s="18"/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0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/>
      <c r="K38" s="21">
        <f>IF($B38="M",(IF(OR(J38=0,J38*VLOOKUP($A38,Partridge!$A$3:$J$73,4)&lt;1.5),0,INT(51.39*((INT(100*((((INT(100*J38))/100)*VLOOKUP($A38,Partridge!$A$3:$J$73,4))))/100-1.5)^1.05)))),IF($B38="F",(IF(OR(J38=0,J38*2*VLOOKUP($A38,Partridge!$A$3:$J$73,4)&lt;1.5),0,INT(56.0211*((INT(100*((((INT(100*J38))/100)*2*VLOOKUP($A38,Partridge!$A$3:$J$73,4))))/100-1.5)^1.05)))),"M/F?"))</f>
        <v>0</v>
      </c>
      <c r="L38" s="18"/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0</v>
      </c>
      <c r="N38" s="18"/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0</v>
      </c>
      <c r="P38" s="18"/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0</v>
      </c>
      <c r="R38" s="18"/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0</v>
      </c>
      <c r="T38" s="18"/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0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7">
        <v>38240</v>
      </c>
      <c r="Z38" s="12" t="s">
        <v>79</v>
      </c>
    </row>
    <row r="39" ht="12.75">
      <c r="X39" s="27"/>
    </row>
    <row r="40" spans="5:24" ht="12.75">
      <c r="E40" s="24"/>
      <c r="F40" s="25"/>
      <c r="G40" s="26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  <c r="X40" s="27"/>
    </row>
    <row r="41" spans="5:24" ht="12.75">
      <c r="E41" s="20" t="s">
        <v>32</v>
      </c>
      <c r="F41" s="25"/>
      <c r="G41" s="26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  <c r="X41" s="27"/>
    </row>
    <row r="42" spans="1:26" ht="12.75">
      <c r="A42" s="29" t="s">
        <v>0</v>
      </c>
      <c r="B42" s="30" t="s">
        <v>31</v>
      </c>
      <c r="C42" s="31" t="s">
        <v>29</v>
      </c>
      <c r="D42" s="31" t="s">
        <v>30</v>
      </c>
      <c r="E42" s="20" t="s">
        <v>33</v>
      </c>
      <c r="F42" s="19" t="s">
        <v>20</v>
      </c>
      <c r="G42" s="22" t="s">
        <v>17</v>
      </c>
      <c r="H42" s="19" t="s">
        <v>21</v>
      </c>
      <c r="I42" s="20" t="s">
        <v>17</v>
      </c>
      <c r="J42" s="19" t="s">
        <v>22</v>
      </c>
      <c r="K42" s="20" t="s">
        <v>17</v>
      </c>
      <c r="L42" s="19" t="s">
        <v>23</v>
      </c>
      <c r="M42" s="20" t="s">
        <v>17</v>
      </c>
      <c r="N42" s="19" t="s">
        <v>24</v>
      </c>
      <c r="O42" s="20" t="s">
        <v>17</v>
      </c>
      <c r="P42" s="19" t="s">
        <v>25</v>
      </c>
      <c r="Q42" s="20" t="s">
        <v>17</v>
      </c>
      <c r="R42" s="19" t="s">
        <v>26</v>
      </c>
      <c r="S42" s="20" t="s">
        <v>17</v>
      </c>
      <c r="T42" s="19" t="s">
        <v>27</v>
      </c>
      <c r="U42" s="20" t="s">
        <v>17</v>
      </c>
      <c r="V42" s="19" t="s">
        <v>28</v>
      </c>
      <c r="W42" s="20" t="s">
        <v>17</v>
      </c>
      <c r="X42" s="31" t="s">
        <v>38</v>
      </c>
      <c r="Y42" s="11" t="s">
        <v>18</v>
      </c>
      <c r="Z42" s="31" t="s">
        <v>19</v>
      </c>
    </row>
    <row r="43" spans="1:26" ht="12.75">
      <c r="A43" s="6">
        <v>40</v>
      </c>
      <c r="B43" s="32" t="s">
        <v>74</v>
      </c>
      <c r="C43" t="s">
        <v>67</v>
      </c>
      <c r="D43" t="s">
        <v>113</v>
      </c>
      <c r="E43" s="21">
        <f aca="true" t="shared" si="1" ref="E43:E49">SUM(G43+I43+K43+M43+O43+Q43+S43+U43+W43)</f>
        <v>3989</v>
      </c>
      <c r="F43" s="18"/>
      <c r="G43" s="23">
        <f>IF($B43="M",(IF(OR(F43=0,F43*0.9308*VLOOKUP($A43,Partridge!$A$3:$J$73,2)&lt;1.5),0,INT(51.39*((INT(100*((((INT(100*F43))/100)*0.9308*VLOOKUP($A43,Partridge!$A$3:$J$73,2))))/100-1.5)^1.05)))),IF($B43="F",(IF(OR(F43=0,F43*2*0.9308*VLOOKUP($A43,Partridge!$A$3:$J$73,2)&lt;1.5),0,INT(56.0211*((INT(100*((((INT(100*F43))/100)*2*0.9308*VLOOKUP($A43,Partridge!$A$3:$J$73,2))))/100-1.5)^1.05)))),"M/F?"))</f>
        <v>0</v>
      </c>
      <c r="H43" s="18"/>
      <c r="I43" s="21">
        <f>IF($B43="M",(IF(OR(H43=0,H43*VLOOKUP($A43,Partridge!$A$3:$J$73,3)&lt;1.5),0,INT(51.39*((INT(100*((((INT(100*H43))/100)*VLOOKUP($A43,Partridge!$A$3:$J$73,3))))/100-1.5)^1.05)))),IF($B43="F",(IF(OR(H43=0,H43*2*VLOOKUP($A43,Partridge!$A$3:$J$73,3)&lt;1.5),0,INT(56.0211*((INT(100*((((INT(100*H43))/100)*2*VLOOKUP($A43,Partridge!$A$3:$J$73,3))))/100-1.5)^1.05)))),"M/F?"))</f>
        <v>0</v>
      </c>
      <c r="J43" s="18">
        <v>11</v>
      </c>
      <c r="K43" s="21">
        <f>IF($B43="M",(IF(OR(J43=0,J43*VLOOKUP($A43,Partridge!$A$3:$J$73,4)&lt;1.5),0,INT(51.39*((INT(100*((((INT(100*J43))/100)*VLOOKUP($A43,Partridge!$A$3:$J$73,4))))/100-1.5)^1.05)))),IF($B43="F",(IF(OR(J43=0,J43*2*VLOOKUP($A43,Partridge!$A$3:$J$73,4)&lt;1.5),0,INT(56.0211*((INT(100*((((INT(100*J43))/100)*2*VLOOKUP($A43,Partridge!$A$3:$J$73,4))))/100-1.5)^1.05)))),"M/F?"))</f>
        <v>795</v>
      </c>
      <c r="L43" s="18"/>
      <c r="M43" s="21">
        <f>IF($B43="M",(IF(OR(L43=0,L43*VLOOKUP($A43,Partridge!$A$3:$J$73,5)&lt;1.5),0,INT(51.39*((INT(100*((((INT(100*L43))/100)*VLOOKUP($A43,Partridge!$A$3:$J$73,5))))/100-1.5)^1.05)))),IF($B43="F",(IF(OR(L43=0,L43*2*VLOOKUP($A43,Partridge!$A$3:$J$73,5)&lt;1.5),0,INT(56.02111*((INT(100*((((INT(100*L43))/100)*2*VLOOKUP($A43,Partridge!$A$3:$J$73,5))))/100-1.5)^1.05)))),"M/F?"))</f>
        <v>0</v>
      </c>
      <c r="N43" s="18">
        <v>7.52</v>
      </c>
      <c r="O43" s="21">
        <f>IF($B43="M",(IF(OR(N43=0,N43*VLOOKUP($A43,Partridge!$A$3:$J$73,6)&lt;1.5),0,INT(51.39*((INT(100*((((INT(100*N43))/100)*VLOOKUP($A43,Partridge!$A$3:$J$73,6))))/100-1.5)^1.05)))),IF($B43="F",(IF(OR(N43=0,N43*2*VLOOKUP($A43,Partridge!$A$3:$J$73,6)&lt;1.5),0,INT(56.0211*((INT(100*((((INT(100*N43))/100)*2*VLOOKUP($A43,Partridge!$A$3:$J$73,6))))/100-1.5)^1.05)))),"M/F?"))</f>
        <v>874</v>
      </c>
      <c r="P43" s="18">
        <v>4.58</v>
      </c>
      <c r="Q43" s="21">
        <f>IF($B43="M",(IF(OR(P43=0,P43*VLOOKUP($A43,Partridge!$A$3:$J$73,7)&lt;1.5),0,INT(51.39*((INT(100*((((INT(100*P43))/100)*VLOOKUP($A43,Partridge!$A$3:$J$73,7))))/100-1.5)^1.05)))),IF($B43="F",(IF(OR(P43=0,P43*2*VLOOKUP($A43,Partridge!$A$3:$J$73,7)&lt;1.5),0,INT(56.0211*((INT(100*((((INT(100*P43))/100)*2*VLOOKUP($A43,Partridge!$A$3:$J$73,7))))/100-1.5)^1.05)))),"M/F?"))</f>
        <v>836</v>
      </c>
      <c r="R43" s="18">
        <v>2.1</v>
      </c>
      <c r="S43" s="21">
        <f>IF($B43="M",(IF(OR(R43=0,R43*VLOOKUP($A43,Partridge!$A$3:$J$73,8)&lt;1.5),0,INT(51.39*((INT(100*((((INT(100*R43))/100)*VLOOKUP($A43,Partridge!$A$3:$J$73,8))))/100-1.5)^1.05)))),IF($B43="F",(IF(OR(R43=0,R43*2*VLOOKUP($A43,Partridge!$A$3:$J$73,8)&lt;1.5),0,INT(56.0211*((INT(100*((((INT(100*R43))/100)*2*VLOOKUP($A43,Partridge!$A$3:$J$73,8))))/100-1.5)^1.05)))),"M/F?"))</f>
        <v>755</v>
      </c>
      <c r="T43" s="18">
        <v>1.02</v>
      </c>
      <c r="U43" s="21">
        <f>IF($B43="M",(IF(OR(T43=0,T43*VLOOKUP($A43,Partridge!$A$3:$J$73,9)&lt;1.5),0,INT(51.39*((INT(100*((((INT(100*T43))/100)*VLOOKUP($A43,Partridge!$A$3:$J$73,9))))/100-1.5)^1.05)))),IF($B43="F",(IF(OR(T43=0,T43*2*VLOOKUP($A43,Partridge!$A$3:$J$73,9)&lt;1.5),0,INT(56.0211*((INT(100*((((INT(100*T43))/100)*2*VLOOKUP($A43,Partridge!$A$3:$J$73,9))))/100-1.5)^1.05)))),"M/F?"))</f>
        <v>729</v>
      </c>
      <c r="V43" s="18"/>
      <c r="W43" s="21">
        <f>IF($B43="M",(IF(OR(V43=0,V43*VLOOKUP($A43,Partridge!$A$3:$J$73,10)&lt;1.5),0,INT(51.39*((INT(100*((((INT(100*V43))/100)*VLOOKUP($A43,Partridge!$A$3:$J$73,10))))/100-1.5)^1.05)))),IF($B43="F",(IF(OR(V43=0,V43*2*VLOOKUP($A43,Partridge!$A$3:$J$73,10)&lt;1.5),0,INT(56.0211*((INT(100*((((INT(100*V43))/100)*2*VLOOKUP($A43,Partridge!$A$3:$J$73,10))))/100-1.5)^1.05)))),"M/F?"))</f>
        <v>0</v>
      </c>
      <c r="X43" s="27">
        <v>38240</v>
      </c>
      <c r="Z43" s="12" t="s">
        <v>79</v>
      </c>
    </row>
    <row r="44" spans="1:26" ht="12.75">
      <c r="A44" s="6">
        <v>44</v>
      </c>
      <c r="B44" s="32" t="s">
        <v>74</v>
      </c>
      <c r="C44" t="s">
        <v>68</v>
      </c>
      <c r="D44" t="s">
        <v>114</v>
      </c>
      <c r="E44" s="21">
        <f t="shared" si="1"/>
        <v>2101</v>
      </c>
      <c r="F44" s="18"/>
      <c r="G44" s="23">
        <f>IF($B44="M",(IF(OR(F44=0,F44*0.9308*VLOOKUP($A44,Partridge!$A$3:$J$73,2)&lt;1.5),0,INT(51.39*((INT(100*((((INT(100*F44))/100)*0.9308*VLOOKUP($A44,Partridge!$A$3:$J$73,2))))/100-1.5)^1.05)))),IF($B44="F",(IF(OR(F44=0,F44*2*0.9308*VLOOKUP($A44,Partridge!$A$3:$J$73,2)&lt;1.5),0,INT(56.0211*((INT(100*((((INT(100*F44))/100)*2*0.9308*VLOOKUP($A44,Partridge!$A$3:$J$73,2))))/100-1.5)^1.05)))),"M/F?"))</f>
        <v>0</v>
      </c>
      <c r="H44" s="18"/>
      <c r="I44" s="21">
        <f>IF($B44="M",(IF(OR(H44=0,H44*VLOOKUP($A44,Partridge!$A$3:$J$73,3)&lt;1.5),0,INT(51.39*((INT(100*((((INT(100*H44))/100)*VLOOKUP($A44,Partridge!$A$3:$J$73,3))))/100-1.5)^1.05)))),IF($B44="F",(IF(OR(H44=0,H44*2*VLOOKUP($A44,Partridge!$A$3:$J$73,3)&lt;1.5),0,INT(56.0211*((INT(100*((((INT(100*H44))/100)*2*VLOOKUP($A44,Partridge!$A$3:$J$73,3))))/100-1.5)^1.05)))),"M/F?"))</f>
        <v>0</v>
      </c>
      <c r="J44" s="18">
        <v>5.88</v>
      </c>
      <c r="K44" s="21">
        <f>IF($B44="M",(IF(OR(J44=0,J44*VLOOKUP($A44,Partridge!$A$3:$J$73,4)&lt;1.5),0,INT(51.39*((INT(100*((((INT(100*J44))/100)*VLOOKUP($A44,Partridge!$A$3:$J$73,4))))/100-1.5)^1.05)))),IF($B44="F",(IF(OR(J44=0,J44*2*VLOOKUP($A44,Partridge!$A$3:$J$73,4)&lt;1.5),0,INT(56.0211*((INT(100*((((INT(100*J44))/100)*2*VLOOKUP($A44,Partridge!$A$3:$J$73,4))))/100-1.5)^1.05)))),"M/F?"))</f>
        <v>401</v>
      </c>
      <c r="L44" s="18"/>
      <c r="M44" s="21">
        <f>IF($B44="M",(IF(OR(L44=0,L44*VLOOKUP($A44,Partridge!$A$3:$J$73,5)&lt;1.5),0,INT(51.39*((INT(100*((((INT(100*L44))/100)*VLOOKUP($A44,Partridge!$A$3:$J$73,5))))/100-1.5)^1.05)))),IF($B44="F",(IF(OR(L44=0,L44*2*VLOOKUP($A44,Partridge!$A$3:$J$73,5)&lt;1.5),0,INT(56.02111*((INT(100*((((INT(100*L44))/100)*2*VLOOKUP($A44,Partridge!$A$3:$J$73,5))))/100-1.5)^1.05)))),"M/F?"))</f>
        <v>0</v>
      </c>
      <c r="N44" s="18">
        <v>3.71</v>
      </c>
      <c r="O44" s="21">
        <f>IF($B44="M",(IF(OR(N44=0,N44*VLOOKUP($A44,Partridge!$A$3:$J$73,6)&lt;1.5),0,INT(51.39*((INT(100*((((INT(100*N44))/100)*VLOOKUP($A44,Partridge!$A$3:$J$73,6))))/100-1.5)^1.05)))),IF($B44="F",(IF(OR(N44=0,N44*2*VLOOKUP($A44,Partridge!$A$3:$J$73,6)&lt;1.5),0,INT(56.0211*((INT(100*((((INT(100*N44))/100)*2*VLOOKUP($A44,Partridge!$A$3:$J$73,6))))/100-1.5)^1.05)))),"M/F?"))</f>
        <v>395</v>
      </c>
      <c r="P44" s="18">
        <v>2.23</v>
      </c>
      <c r="Q44" s="21">
        <f>IF($B44="M",(IF(OR(P44=0,P44*VLOOKUP($A44,Partridge!$A$3:$J$73,7)&lt;1.5),0,INT(51.39*((INT(100*((((INT(100*P44))/100)*VLOOKUP($A44,Partridge!$A$3:$J$73,7))))/100-1.5)^1.05)))),IF($B44="F",(IF(OR(P44=0,P44*2*VLOOKUP($A44,Partridge!$A$3:$J$73,7)&lt;1.5),0,INT(56.0211*((INT(100*((((INT(100*P44))/100)*2*VLOOKUP($A44,Partridge!$A$3:$J$73,7))))/100-1.5)^1.05)))),"M/F?"))</f>
        <v>365</v>
      </c>
      <c r="R44" s="18">
        <v>1.41</v>
      </c>
      <c r="S44" s="21">
        <f>IF($B44="M",(IF(OR(R44=0,R44*VLOOKUP($A44,Partridge!$A$3:$J$73,8)&lt;1.5),0,INT(51.39*((INT(100*((((INT(100*R44))/100)*VLOOKUP($A44,Partridge!$A$3:$J$73,8))))/100-1.5)^1.05)))),IF($B44="F",(IF(OR(R44=0,R44*2*VLOOKUP($A44,Partridge!$A$3:$J$73,8)&lt;1.5),0,INT(56.0211*((INT(100*((((INT(100*R44))/100)*2*VLOOKUP($A44,Partridge!$A$3:$J$73,8))))/100-1.5)^1.05)))),"M/F?"))</f>
        <v>494</v>
      </c>
      <c r="T44" s="18">
        <v>0.65</v>
      </c>
      <c r="U44" s="21">
        <f>IF($B44="M",(IF(OR(T44=0,T44*VLOOKUP($A44,Partridge!$A$3:$J$73,9)&lt;1.5),0,INT(51.39*((INT(100*((((INT(100*T44))/100)*VLOOKUP($A44,Partridge!$A$3:$J$73,9))))/100-1.5)^1.05)))),IF($B44="F",(IF(OR(T44=0,T44*2*VLOOKUP($A44,Partridge!$A$3:$J$73,9)&lt;1.5),0,INT(56.0211*((INT(100*((((INT(100*T44))/100)*2*VLOOKUP($A44,Partridge!$A$3:$J$73,9))))/100-1.5)^1.05)))),"M/F?"))</f>
        <v>446</v>
      </c>
      <c r="V44" s="18"/>
      <c r="W44" s="21">
        <f>IF($B44="M",(IF(OR(V44=0,V44*VLOOKUP($A44,Partridge!$A$3:$J$73,10)&lt;1.5),0,INT(51.39*((INT(100*((((INT(100*V44))/100)*VLOOKUP($A44,Partridge!$A$3:$J$73,10))))/100-1.5)^1.05)))),IF($B44="F",(IF(OR(V44=0,V44*2*VLOOKUP($A44,Partridge!$A$3:$J$73,10)&lt;1.5),0,INT(56.0211*((INT(100*((((INT(100*V44))/100)*2*VLOOKUP($A44,Partridge!$A$3:$J$73,10))))/100-1.5)^1.05)))),"M/F?"))</f>
        <v>0</v>
      </c>
      <c r="X44" s="27">
        <v>38240</v>
      </c>
      <c r="Z44" s="12" t="s">
        <v>84</v>
      </c>
    </row>
    <row r="45" spans="1:26" ht="12.75">
      <c r="A45" s="6">
        <v>47</v>
      </c>
      <c r="B45" s="32" t="s">
        <v>74</v>
      </c>
      <c r="C45" t="s">
        <v>73</v>
      </c>
      <c r="D45" t="s">
        <v>115</v>
      </c>
      <c r="E45" s="21">
        <f t="shared" si="1"/>
        <v>5917</v>
      </c>
      <c r="F45" s="18"/>
      <c r="G45" s="23">
        <f>IF($B45="M",(IF(OR(F45=0,F45*0.9308*VLOOKUP($A45,Partridge!$A$3:$J$73,2)&lt;1.5),0,INT(51.39*((INT(100*((((INT(100*F45))/100)*0.9308*VLOOKUP($A45,Partridge!$A$3:$J$73,2))))/100-1.5)^1.05)))),IF($B45="F",(IF(OR(F45=0,F45*2*0.9308*VLOOKUP($A45,Partridge!$A$3:$J$73,2)&lt;1.5),0,INT(56.0211*((INT(100*((((INT(100*F45))/100)*2*0.9308*VLOOKUP($A45,Partridge!$A$3:$J$73,2))))/100-1.5)^1.05)))),"M/F?"))</f>
        <v>0</v>
      </c>
      <c r="H45" s="18"/>
      <c r="I45" s="21">
        <f>IF($B45="M",(IF(OR(H45=0,H45*VLOOKUP($A45,Partridge!$A$3:$J$73,3)&lt;1.5),0,INT(51.39*((INT(100*((((INT(100*H45))/100)*VLOOKUP($A45,Partridge!$A$3:$J$73,3))))/100-1.5)^1.05)))),IF($B45="F",(IF(OR(H45=0,H45*2*VLOOKUP($A45,Partridge!$A$3:$J$73,3)&lt;1.5),0,INT(56.0211*((INT(100*((((INT(100*H45))/100)*2*VLOOKUP($A45,Partridge!$A$3:$J$73,3))))/100-1.5)^1.05)))),"M/F?"))</f>
        <v>0</v>
      </c>
      <c r="J45" s="18">
        <v>14.32</v>
      </c>
      <c r="K45" s="21">
        <f>IF($B45="M",(IF(OR(J45=0,J45*VLOOKUP($A45,Partridge!$A$3:$J$73,4)&lt;1.5),0,INT(51.39*((INT(100*((((INT(100*J45))/100)*VLOOKUP($A45,Partridge!$A$3:$J$73,4))))/100-1.5)^1.05)))),IF($B45="F",(IF(OR(J45=0,J45*2*VLOOKUP($A45,Partridge!$A$3:$J$73,4)&lt;1.5),0,INT(56.0211*((INT(100*((((INT(100*J45))/100)*2*VLOOKUP($A45,Partridge!$A$3:$J$73,4))))/100-1.5)^1.05)))),"M/F?"))</f>
        <v>1244</v>
      </c>
      <c r="L45" s="18"/>
      <c r="M45" s="21">
        <f>IF($B45="M",(IF(OR(L45=0,L45*VLOOKUP($A45,Partridge!$A$3:$J$73,5)&lt;1.5),0,INT(51.39*((INT(100*((((INT(100*L45))/100)*VLOOKUP($A45,Partridge!$A$3:$J$73,5))))/100-1.5)^1.05)))),IF($B45="F",(IF(OR(L45=0,L45*2*VLOOKUP($A45,Partridge!$A$3:$J$73,5)&lt;1.5),0,INT(56.02111*((INT(100*((((INT(100*L45))/100)*2*VLOOKUP($A45,Partridge!$A$3:$J$73,5))))/100-1.5)^1.05)))),"M/F?"))</f>
        <v>0</v>
      </c>
      <c r="N45" s="18">
        <v>9.3</v>
      </c>
      <c r="O45" s="21">
        <f>IF($B45="M",(IF(OR(N45=0,N45*VLOOKUP($A45,Partridge!$A$3:$J$73,6)&lt;1.5),0,INT(51.39*((INT(100*((((INT(100*N45))/100)*VLOOKUP($A45,Partridge!$A$3:$J$73,6))))/100-1.5)^1.05)))),IF($B45="F",(IF(OR(N45=0,N45*2*VLOOKUP($A45,Partridge!$A$3:$J$73,6)&lt;1.5),0,INT(56.0211*((INT(100*((((INT(100*N45))/100)*2*VLOOKUP($A45,Partridge!$A$3:$J$73,6))))/100-1.5)^1.05)))),"M/F?"))</f>
        <v>1257</v>
      </c>
      <c r="P45" s="18">
        <v>5.06</v>
      </c>
      <c r="Q45" s="21">
        <f>IF($B45="M",(IF(OR(P45=0,P45*VLOOKUP($A45,Partridge!$A$3:$J$73,7)&lt;1.5),0,INT(51.39*((INT(100*((((INT(100*P45))/100)*VLOOKUP($A45,Partridge!$A$3:$J$73,7))))/100-1.5)^1.05)))),IF($B45="F",(IF(OR(P45=0,P45*2*VLOOKUP($A45,Partridge!$A$3:$J$73,7)&lt;1.5),0,INT(56.0211*((INT(100*((((INT(100*P45))/100)*2*VLOOKUP($A45,Partridge!$A$3:$J$73,7))))/100-1.5)^1.05)))),"M/F?"))</f>
        <v>1051</v>
      </c>
      <c r="R45" s="18">
        <v>2.65</v>
      </c>
      <c r="S45" s="21">
        <f>IF($B45="M",(IF(OR(R45=0,R45*VLOOKUP($A45,Partridge!$A$3:$J$73,8)&lt;1.5),0,INT(51.39*((INT(100*((((INT(100*R45))/100)*VLOOKUP($A45,Partridge!$A$3:$J$73,8))))/100-1.5)^1.05)))),IF($B45="F",(IF(OR(R45=0,R45*2*VLOOKUP($A45,Partridge!$A$3:$J$73,8)&lt;1.5),0,INT(56.0211*((INT(100*((((INT(100*R45))/100)*2*VLOOKUP($A45,Partridge!$A$3:$J$73,8))))/100-1.5)^1.05)))),"M/F?"))</f>
        <v>1108</v>
      </c>
      <c r="T45" s="18">
        <v>1.48</v>
      </c>
      <c r="U45" s="21">
        <f>IF($B45="M",(IF(OR(T45=0,T45*VLOOKUP($A45,Partridge!$A$3:$J$73,9)&lt;1.5),0,INT(51.39*((INT(100*((((INT(100*T45))/100)*VLOOKUP($A45,Partridge!$A$3:$J$73,9))))/100-1.5)^1.05)))),IF($B45="F",(IF(OR(T45=0,T45*2*VLOOKUP($A45,Partridge!$A$3:$J$73,9)&lt;1.5),0,INT(56.0211*((INT(100*((((INT(100*T45))/100)*2*VLOOKUP($A45,Partridge!$A$3:$J$73,9))))/100-1.5)^1.05)))),"M/F?"))</f>
        <v>1257</v>
      </c>
      <c r="V45" s="18"/>
      <c r="W45" s="21">
        <f>IF($B45="M",(IF(OR(V45=0,V45*VLOOKUP($A45,Partridge!$A$3:$J$73,10)&lt;1.5),0,INT(51.39*((INT(100*((((INT(100*V45))/100)*VLOOKUP($A45,Partridge!$A$3:$J$73,10))))/100-1.5)^1.05)))),IF($B45="F",(IF(OR(V45=0,V45*2*VLOOKUP($A45,Partridge!$A$3:$J$73,10)&lt;1.5),0,INT(56.0211*((INT(100*((((INT(100*V45))/100)*2*VLOOKUP($A45,Partridge!$A$3:$J$73,10))))/100-1.5)^1.05)))),"M/F?"))</f>
        <v>0</v>
      </c>
      <c r="X45" s="27">
        <v>38240</v>
      </c>
      <c r="Z45" s="12" t="s">
        <v>82</v>
      </c>
    </row>
    <row r="46" spans="1:26" ht="12.75">
      <c r="A46" s="6">
        <v>54</v>
      </c>
      <c r="B46" s="32" t="s">
        <v>74</v>
      </c>
      <c r="C46" t="s">
        <v>69</v>
      </c>
      <c r="D46" t="s">
        <v>116</v>
      </c>
      <c r="E46" s="21">
        <f t="shared" si="1"/>
        <v>1139</v>
      </c>
      <c r="F46" s="18"/>
      <c r="G46" s="23">
        <f>IF($B46="M",(IF(OR(F46=0,F46*0.9308*VLOOKUP($A46,Partridge!$A$3:$J$73,2)&lt;1.5),0,INT(51.39*((INT(100*((((INT(100*F46))/100)*0.9308*VLOOKUP($A46,Partridge!$A$3:$J$73,2))))/100-1.5)^1.05)))),IF($B46="F",(IF(OR(F46=0,F46*2*0.9308*VLOOKUP($A46,Partridge!$A$3:$J$73,2)&lt;1.5),0,INT(56.0211*((INT(100*((((INT(100*F46))/100)*2*0.9308*VLOOKUP($A46,Partridge!$A$3:$J$73,2))))/100-1.5)^1.05)))),"M/F?"))</f>
        <v>0</v>
      </c>
      <c r="H46" s="18">
        <v>7.23</v>
      </c>
      <c r="I46" s="21">
        <f>IF($B46="M",(IF(OR(H46=0,H46*VLOOKUP($A46,Partridge!$A$3:$J$73,3)&lt;1.5),0,INT(51.39*((INT(100*((((INT(100*H46))/100)*VLOOKUP($A46,Partridge!$A$3:$J$73,3))))/100-1.5)^1.05)))),IF($B46="F",(IF(OR(H46=0,H46*2*VLOOKUP($A46,Partridge!$A$3:$J$73,3)&lt;1.5),0,INT(56.0211*((INT(100*((((INT(100*H46))/100)*2*VLOOKUP($A46,Partridge!$A$3:$J$73,3))))/100-1.5)^1.05)))),"M/F?"))</f>
        <v>575</v>
      </c>
      <c r="J46" s="18"/>
      <c r="K46" s="21">
        <f>IF($B46="M",(IF(OR(J46=0,J46*VLOOKUP($A46,Partridge!$A$3:$J$73,4)&lt;1.5),0,INT(51.39*((INT(100*((((INT(100*J46))/100)*VLOOKUP($A46,Partridge!$A$3:$J$73,4))))/100-1.5)^1.05)))),IF($B46="F",(IF(OR(J46=0,J46*2*VLOOKUP($A46,Partridge!$A$3:$J$73,4)&lt;1.5),0,INT(56.0211*((INT(100*((((INT(100*J46))/100)*2*VLOOKUP($A46,Partridge!$A$3:$J$73,4))))/100-1.5)^1.05)))),"M/F?"))</f>
        <v>0</v>
      </c>
      <c r="L46" s="18">
        <v>5</v>
      </c>
      <c r="M46" s="21">
        <f>IF($B46="M",(IF(OR(L46=0,L46*VLOOKUP($A46,Partridge!$A$3:$J$73,5)&lt;1.5),0,INT(51.39*((INT(100*((((INT(100*L46))/100)*VLOOKUP($A46,Partridge!$A$3:$J$73,5))))/100-1.5)^1.05)))),IF($B46="F",(IF(OR(L46=0,L46*2*VLOOKUP($A46,Partridge!$A$3:$J$73,5)&lt;1.5),0,INT(56.02111*((INT(100*((((INT(100*L46))/100)*2*VLOOKUP($A46,Partridge!$A$3:$J$73,5))))/100-1.5)^1.05)))),"M/F?"))</f>
        <v>564</v>
      </c>
      <c r="N46" s="18"/>
      <c r="O46" s="21">
        <f>IF($B46="M",(IF(OR(N46=0,N46*VLOOKUP($A46,Partridge!$A$3:$J$73,6)&lt;1.5),0,INT(51.39*((INT(100*((((INT(100*N46))/100)*VLOOKUP($A46,Partridge!$A$3:$J$73,6))))/100-1.5)^1.05)))),IF($B46="F",(IF(OR(N46=0,N46*2*VLOOKUP($A46,Partridge!$A$3:$J$73,6)&lt;1.5),0,INT(56.0211*((INT(100*((((INT(100*N46))/100)*2*VLOOKUP($A46,Partridge!$A$3:$J$73,6))))/100-1.5)^1.05)))),"M/F?"))</f>
        <v>0</v>
      </c>
      <c r="P46" s="18"/>
      <c r="Q46" s="21">
        <f>IF($B46="M",(IF(OR(P46=0,P46*VLOOKUP($A46,Partridge!$A$3:$J$73,7)&lt;1.5),0,INT(51.39*((INT(100*((((INT(100*P46))/100)*VLOOKUP($A46,Partridge!$A$3:$J$73,7))))/100-1.5)^1.05)))),IF($B46="F",(IF(OR(P46=0,P46*2*VLOOKUP($A46,Partridge!$A$3:$J$73,7)&lt;1.5),0,INT(56.0211*((INT(100*((((INT(100*P46))/100)*2*VLOOKUP($A46,Partridge!$A$3:$J$73,7))))/100-1.5)^1.05)))),"M/F?"))</f>
        <v>0</v>
      </c>
      <c r="R46" s="18"/>
      <c r="S46" s="21">
        <f>IF($B46="M",(IF(OR(R46=0,R46*VLOOKUP($A46,Partridge!$A$3:$J$73,8)&lt;1.5),0,INT(51.39*((INT(100*((((INT(100*R46))/100)*VLOOKUP($A46,Partridge!$A$3:$J$73,8))))/100-1.5)^1.05)))),IF($B46="F",(IF(OR(R46=0,R46*2*VLOOKUP($A46,Partridge!$A$3:$J$73,8)&lt;1.5),0,INT(56.0211*((INT(100*((((INT(100*R46))/100)*2*VLOOKUP($A46,Partridge!$A$3:$J$73,8))))/100-1.5)^1.05)))),"M/F?"))</f>
        <v>0</v>
      </c>
      <c r="T46" s="18"/>
      <c r="U46" s="21">
        <f>IF($B46="M",(IF(OR(T46=0,T46*VLOOKUP($A46,Partridge!$A$3:$J$73,9)&lt;1.5),0,INT(51.39*((INT(100*((((INT(100*T46))/100)*VLOOKUP($A46,Partridge!$A$3:$J$73,9))))/100-1.5)^1.05)))),IF($B46="F",(IF(OR(T46=0,T46*2*VLOOKUP($A46,Partridge!$A$3:$J$73,9)&lt;1.5),0,INT(56.0211*((INT(100*((((INT(100*T46))/100)*2*VLOOKUP($A46,Partridge!$A$3:$J$73,9))))/100-1.5)^1.05)))),"M/F?"))</f>
        <v>0</v>
      </c>
      <c r="V46" s="18"/>
      <c r="W46" s="21">
        <f>IF($B46="M",(IF(OR(V46=0,V46*VLOOKUP($A46,Partridge!$A$3:$J$73,10)&lt;1.5),0,INT(51.39*((INT(100*((((INT(100*V46))/100)*VLOOKUP($A46,Partridge!$A$3:$J$73,10))))/100-1.5)^1.05)))),IF($B46="F",(IF(OR(V46=0,V46*2*VLOOKUP($A46,Partridge!$A$3:$J$73,10)&lt;1.5),0,INT(56.0211*((INT(100*((((INT(100*V46))/100)*2*VLOOKUP($A46,Partridge!$A$3:$J$73,10))))/100-1.5)^1.05)))),"M/F?"))</f>
        <v>0</v>
      </c>
      <c r="X46" s="27">
        <v>38240</v>
      </c>
      <c r="Z46" s="12" t="s">
        <v>79</v>
      </c>
    </row>
    <row r="47" spans="1:26" ht="12.75">
      <c r="A47" s="6">
        <v>54</v>
      </c>
      <c r="B47" s="32" t="s">
        <v>74</v>
      </c>
      <c r="C47" t="s">
        <v>70</v>
      </c>
      <c r="D47" t="s">
        <v>117</v>
      </c>
      <c r="E47" s="21">
        <f t="shared" si="1"/>
        <v>4338</v>
      </c>
      <c r="F47" s="18"/>
      <c r="G47" s="23">
        <f>IF($B47="M",(IF(OR(F47=0,F47*0.9308*VLOOKUP($A47,Partridge!$A$3:$J$73,2)&lt;1.5),0,INT(51.39*((INT(100*((((INT(100*F47))/100)*0.9308*VLOOKUP($A47,Partridge!$A$3:$J$73,2))))/100-1.5)^1.05)))),IF($B47="F",(IF(OR(F47=0,F47*2*0.9308*VLOOKUP($A47,Partridge!$A$3:$J$73,2)&lt;1.5),0,INT(56.0211*((INT(100*((((INT(100*F47))/100)*2*0.9308*VLOOKUP($A47,Partridge!$A$3:$J$73,2))))/100-1.5)^1.05)))),"M/F?"))</f>
        <v>0</v>
      </c>
      <c r="H47" s="18">
        <v>11.75</v>
      </c>
      <c r="I47" s="21">
        <f>IF($B47="M",(IF(OR(H47=0,H47*VLOOKUP($A47,Partridge!$A$3:$J$73,3)&lt;1.5),0,INT(51.39*((INT(100*((((INT(100*H47))/100)*VLOOKUP($A47,Partridge!$A$3:$J$73,3))))/100-1.5)^1.05)))),IF($B47="F",(IF(OR(H47=0,H47*2*VLOOKUP($A47,Partridge!$A$3:$J$73,3)&lt;1.5),0,INT(56.0211*((INT(100*((((INT(100*H47))/100)*2*VLOOKUP($A47,Partridge!$A$3:$J$73,3))))/100-1.5)^1.05)))),"M/F?"))</f>
        <v>1022</v>
      </c>
      <c r="J47" s="18"/>
      <c r="K47" s="21">
        <f>IF($B47="M",(IF(OR(J47=0,J47*VLOOKUP($A47,Partridge!$A$3:$J$73,4)&lt;1.5),0,INT(51.39*((INT(100*((((INT(100*J47))/100)*VLOOKUP($A47,Partridge!$A$3:$J$73,4))))/100-1.5)^1.05)))),IF($B47="F",(IF(OR(J47=0,J47*2*VLOOKUP($A47,Partridge!$A$3:$J$73,4)&lt;1.5),0,INT(56.0211*((INT(100*((((INT(100*J47))/100)*2*VLOOKUP($A47,Partridge!$A$3:$J$73,4))))/100-1.5)^1.05)))),"M/F?"))</f>
        <v>0</v>
      </c>
      <c r="L47" s="18">
        <v>8.34</v>
      </c>
      <c r="M47" s="21">
        <f>IF($B47="M",(IF(OR(L47=0,L47*VLOOKUP($A47,Partridge!$A$3:$J$73,5)&lt;1.5),0,INT(51.39*((INT(100*((((INT(100*L47))/100)*VLOOKUP($A47,Partridge!$A$3:$J$73,5))))/100-1.5)^1.05)))),IF($B47="F",(IF(OR(L47=0,L47*2*VLOOKUP($A47,Partridge!$A$3:$J$73,5)&lt;1.5),0,INT(56.02111*((INT(100*((((INT(100*L47))/100)*2*VLOOKUP($A47,Partridge!$A$3:$J$73,5))))/100-1.5)^1.05)))),"M/F?"))</f>
        <v>1033</v>
      </c>
      <c r="N47" s="18">
        <v>6.13</v>
      </c>
      <c r="O47" s="21">
        <f>IF($B47="M",(IF(OR(N47=0,N47*VLOOKUP($A47,Partridge!$A$3:$J$73,6)&lt;1.5),0,INT(51.39*((INT(100*((((INT(100*N47))/100)*VLOOKUP($A47,Partridge!$A$3:$J$73,6))))/100-1.5)^1.05)))),IF($B47="F",(IF(OR(N47=0,N47*2*VLOOKUP($A47,Partridge!$A$3:$J$73,6)&lt;1.5),0,INT(56.0211*((INT(100*((((INT(100*N47))/100)*2*VLOOKUP($A47,Partridge!$A$3:$J$73,6))))/100-1.5)^1.05)))),"M/F?"))</f>
        <v>899</v>
      </c>
      <c r="P47" s="18">
        <v>2.93</v>
      </c>
      <c r="Q47" s="21">
        <f>IF($B47="M",(IF(OR(P47=0,P47*VLOOKUP($A47,Partridge!$A$3:$J$73,7)&lt;1.5),0,INT(51.39*((INT(100*((((INT(100*P47))/100)*VLOOKUP($A47,Partridge!$A$3:$J$73,7))))/100-1.5)^1.05)))),IF($B47="F",(IF(OR(P47=0,P47*2*VLOOKUP($A47,Partridge!$A$3:$J$73,7)&lt;1.5),0,INT(56.0211*((INT(100*((((INT(100*P47))/100)*2*VLOOKUP($A47,Partridge!$A$3:$J$73,7))))/100-1.5)^1.05)))),"M/F?"))</f>
        <v>645</v>
      </c>
      <c r="R47" s="18">
        <v>1.64</v>
      </c>
      <c r="S47" s="21">
        <f>IF($B47="M",(IF(OR(R47=0,R47*VLOOKUP($A47,Partridge!$A$3:$J$73,8)&lt;1.5),0,INT(51.39*((INT(100*((((INT(100*R47))/100)*VLOOKUP($A47,Partridge!$A$3:$J$73,8))))/100-1.5)^1.05)))),IF($B47="F",(IF(OR(R47=0,R47*2*VLOOKUP($A47,Partridge!$A$3:$J$73,8)&lt;1.5),0,INT(56.0211*((INT(100*((((INT(100*R47))/100)*2*VLOOKUP($A47,Partridge!$A$3:$J$73,8))))/100-1.5)^1.05)))),"M/F?"))</f>
        <v>739</v>
      </c>
      <c r="T47" s="18"/>
      <c r="U47" s="21">
        <f>IF($B47="M",(IF(OR(T47=0,T47*VLOOKUP($A47,Partridge!$A$3:$J$73,9)&lt;1.5),0,INT(51.39*((INT(100*((((INT(100*T47))/100)*VLOOKUP($A47,Partridge!$A$3:$J$73,9))))/100-1.5)^1.05)))),IF($B47="F",(IF(OR(T47=0,T47*2*VLOOKUP($A47,Partridge!$A$3:$J$73,9)&lt;1.5),0,INT(56.0211*((INT(100*((((INT(100*T47))/100)*2*VLOOKUP($A47,Partridge!$A$3:$J$73,9))))/100-1.5)^1.05)))),"M/F?"))</f>
        <v>0</v>
      </c>
      <c r="V47" s="18"/>
      <c r="W47" s="21">
        <f>IF($B47="M",(IF(OR(V47=0,V47*VLOOKUP($A47,Partridge!$A$3:$J$73,10)&lt;1.5),0,INT(51.39*((INT(100*((((INT(100*V47))/100)*VLOOKUP($A47,Partridge!$A$3:$J$73,10))))/100-1.5)^1.05)))),IF($B47="F",(IF(OR(V47=0,V47*2*VLOOKUP($A47,Partridge!$A$3:$J$73,10)&lt;1.5),0,INT(56.0211*((INT(100*((((INT(100*V47))/100)*2*VLOOKUP($A47,Partridge!$A$3:$J$73,10))))/100-1.5)^1.05)))),"M/F?"))</f>
        <v>0</v>
      </c>
      <c r="X47" s="27">
        <v>38240</v>
      </c>
      <c r="Z47" s="12" t="s">
        <v>75</v>
      </c>
    </row>
    <row r="48" spans="1:26" ht="12.75">
      <c r="A48" s="6">
        <v>61</v>
      </c>
      <c r="B48" s="32" t="s">
        <v>74</v>
      </c>
      <c r="C48" t="s">
        <v>71</v>
      </c>
      <c r="D48" t="s">
        <v>118</v>
      </c>
      <c r="E48" s="21">
        <f t="shared" si="1"/>
        <v>3432</v>
      </c>
      <c r="F48" s="18">
        <v>12.23</v>
      </c>
      <c r="G48" s="23">
        <f>IF($B48="M",(IF(OR(F48=0,F48*0.9308*VLOOKUP($A48,Partridge!$A$3:$J$73,2)&lt;1.5),0,INT(51.39*((INT(100*((((INT(100*F48))/100)*0.9308*VLOOKUP($A48,Partridge!$A$3:$J$73,2))))/100-1.5)^1.05)))),IF($B48="F",(IF(OR(F48=0,F48*2*0.9308*VLOOKUP($A48,Partridge!$A$3:$J$73,2)&lt;1.5),0,INT(56.0211*((INT(100*((((INT(100*F48))/100)*2*0.9308*VLOOKUP($A48,Partridge!$A$3:$J$73,2))))/100-1.5)^1.05)))),"M/F?"))</f>
        <v>621</v>
      </c>
      <c r="H48" s="18"/>
      <c r="I48" s="21">
        <f>IF($B48="M",(IF(OR(H48=0,H48*VLOOKUP($A48,Partridge!$A$3:$J$73,3)&lt;1.5),0,INT(51.39*((INT(100*((((INT(100*H48))/100)*VLOOKUP($A48,Partridge!$A$3:$J$73,3))))/100-1.5)^1.05)))),IF($B48="F",(IF(OR(H48=0,H48*2*VLOOKUP($A48,Partridge!$A$3:$J$73,3)&lt;1.5),0,INT(56.0211*((INT(100*((((INT(100*H48))/100)*2*VLOOKUP($A48,Partridge!$A$3:$J$73,3))))/100-1.5)^1.05)))),"M/F?"))</f>
        <v>0</v>
      </c>
      <c r="J48" s="18"/>
      <c r="K48" s="21">
        <f>IF($B48="M",(IF(OR(J48=0,J48*VLOOKUP($A48,Partridge!$A$3:$J$73,4)&lt;1.5),0,INT(51.39*((INT(100*((((INT(100*J48))/100)*VLOOKUP($A48,Partridge!$A$3:$J$73,4))))/100-1.5)^1.05)))),IF($B48="F",(IF(OR(J48=0,J48*2*VLOOKUP($A48,Partridge!$A$3:$J$73,4)&lt;1.5),0,INT(56.0211*((INT(100*((((INT(100*J48))/100)*2*VLOOKUP($A48,Partridge!$A$3:$J$73,4))))/100-1.5)^1.05)))),"M/F?"))</f>
        <v>0</v>
      </c>
      <c r="L48" s="18">
        <v>5.68</v>
      </c>
      <c r="M48" s="21">
        <f>IF($B48="M",(IF(OR(L48=0,L48*VLOOKUP($A48,Partridge!$A$3:$J$73,5)&lt;1.5),0,INT(51.39*((INT(100*((((INT(100*L48))/100)*VLOOKUP($A48,Partridge!$A$3:$J$73,5))))/100-1.5)^1.05)))),IF($B48="F",(IF(OR(L48=0,L48*2*VLOOKUP($A48,Partridge!$A$3:$J$73,5)&lt;1.5),0,INT(56.02111*((INT(100*((((INT(100*L48))/100)*2*VLOOKUP($A48,Partridge!$A$3:$J$73,5))))/100-1.5)^1.05)))),"M/F?"))</f>
        <v>780</v>
      </c>
      <c r="N48" s="18">
        <v>4.58</v>
      </c>
      <c r="O48" s="21">
        <f>IF($B48="M",(IF(OR(N48=0,N48*VLOOKUP($A48,Partridge!$A$3:$J$73,6)&lt;1.5),0,INT(51.39*((INT(100*((((INT(100*N48))/100)*VLOOKUP($A48,Partridge!$A$3:$J$73,6))))/100-1.5)^1.05)))),IF($B48="F",(IF(OR(N48=0,N48*2*VLOOKUP($A48,Partridge!$A$3:$J$73,6)&lt;1.5),0,INT(56.0211*((INT(100*((((INT(100*N48))/100)*2*VLOOKUP($A48,Partridge!$A$3:$J$73,6))))/100-1.5)^1.05)))),"M/F?"))</f>
        <v>761</v>
      </c>
      <c r="P48" s="18">
        <v>2.48</v>
      </c>
      <c r="Q48" s="21">
        <f>IF($B48="M",(IF(OR(P48=0,P48*VLOOKUP($A48,Partridge!$A$3:$J$73,7)&lt;1.5),0,INT(51.39*((INT(100*((((INT(100*P48))/100)*VLOOKUP($A48,Partridge!$A$3:$J$73,7))))/100-1.5)^1.05)))),IF($B48="F",(IF(OR(P48=0,P48*2*VLOOKUP($A48,Partridge!$A$3:$J$73,7)&lt;1.5),0,INT(56.0211*((INT(100*((((INT(100*P48))/100)*2*VLOOKUP($A48,Partridge!$A$3:$J$73,7))))/100-1.5)^1.05)))),"M/F?"))</f>
        <v>635</v>
      </c>
      <c r="R48" s="18">
        <v>1.24</v>
      </c>
      <c r="S48" s="21">
        <f>IF($B48="M",(IF(OR(R48=0,R48*VLOOKUP($A48,Partridge!$A$3:$J$73,8)&lt;1.5),0,INT(51.39*((INT(100*((((INT(100*R48))/100)*VLOOKUP($A48,Partridge!$A$3:$J$73,8))))/100-1.5)^1.05)))),IF($B48="F",(IF(OR(R48=0,R48*2*VLOOKUP($A48,Partridge!$A$3:$J$73,8)&lt;1.5),0,INT(56.0211*((INT(100*((((INT(100*R48))/100)*2*VLOOKUP($A48,Partridge!$A$3:$J$73,8))))/100-1.5)^1.05)))),"M/F?"))</f>
        <v>635</v>
      </c>
      <c r="T48" s="18"/>
      <c r="U48" s="21">
        <f>IF($B48="M",(IF(OR(T48=0,T48*VLOOKUP($A48,Partridge!$A$3:$J$73,9)&lt;1.5),0,INT(51.39*((INT(100*((((INT(100*T48))/100)*VLOOKUP($A48,Partridge!$A$3:$J$73,9))))/100-1.5)^1.05)))),IF($B48="F",(IF(OR(T48=0,T48*2*VLOOKUP($A48,Partridge!$A$3:$J$73,9)&lt;1.5),0,INT(56.0211*((INT(100*((((INT(100*T48))/100)*2*VLOOKUP($A48,Partridge!$A$3:$J$73,9))))/100-1.5)^1.05)))),"M/F?"))</f>
        <v>0</v>
      </c>
      <c r="V48" s="18"/>
      <c r="W48" s="21">
        <f>IF($B48="M",(IF(OR(V48=0,V48*VLOOKUP($A48,Partridge!$A$3:$J$73,10)&lt;1.5),0,INT(51.39*((INT(100*((((INT(100*V48))/100)*VLOOKUP($A48,Partridge!$A$3:$J$73,10))))/100-1.5)^1.05)))),IF($B48="F",(IF(OR(V48=0,V48*2*VLOOKUP($A48,Partridge!$A$3:$J$73,10)&lt;1.5),0,INT(56.0211*((INT(100*((((INT(100*V48))/100)*2*VLOOKUP($A48,Partridge!$A$3:$J$73,10))))/100-1.5)^1.05)))),"M/F?"))</f>
        <v>0</v>
      </c>
      <c r="X48" s="27">
        <v>38240</v>
      </c>
      <c r="Z48" s="12" t="s">
        <v>75</v>
      </c>
    </row>
    <row r="49" spans="1:26" ht="12.75">
      <c r="A49" s="6">
        <v>77</v>
      </c>
      <c r="B49" s="32" t="s">
        <v>74</v>
      </c>
      <c r="C49" t="s">
        <v>72</v>
      </c>
      <c r="D49" t="s">
        <v>119</v>
      </c>
      <c r="E49" s="21">
        <f t="shared" si="1"/>
        <v>1070</v>
      </c>
      <c r="F49" s="18">
        <v>5.51</v>
      </c>
      <c r="G49" s="23">
        <f>IF($B49="M",(IF(OR(F49=0,F49*0.9308*VLOOKUP($A49,Partridge!$A$3:$J$73,2)&lt;1.5),0,INT(51.39*((INT(100*((((INT(100*F49))/100)*0.9308*VLOOKUP($A49,Partridge!$A$3:$J$73,2))))/100-1.5)^1.05)))),IF($B49="F",(IF(OR(F49=0,F49*2*0.9308*VLOOKUP($A49,Partridge!$A$3:$J$73,2)&lt;1.5),0,INT(56.0211*((INT(100*((((INT(100*F49))/100)*2*0.9308*VLOOKUP($A49,Partridge!$A$3:$J$73,2))))/100-1.5)^1.05)))),"M/F?"))</f>
        <v>394</v>
      </c>
      <c r="H49" s="18"/>
      <c r="I49" s="21">
        <f>IF($B49="M",(IF(OR(H49=0,H49*VLOOKUP($A49,Partridge!$A$3:$J$73,3)&lt;1.5),0,INT(51.39*((INT(100*((((INT(100*H49))/100)*VLOOKUP($A49,Partridge!$A$3:$J$73,3))))/100-1.5)^1.05)))),IF($B49="F",(IF(OR(H49=0,H49*2*VLOOKUP($A49,Partridge!$A$3:$J$73,3)&lt;1.5),0,INT(56.0211*((INT(100*((((INT(100*H49))/100)*2*VLOOKUP($A49,Partridge!$A$3:$J$73,3))))/100-1.5)^1.05)))),"M/F?"))</f>
        <v>0</v>
      </c>
      <c r="J49" s="18"/>
      <c r="K49" s="21">
        <f>IF($B49="M",(IF(OR(J49=0,J49*VLOOKUP($A49,Partridge!$A$3:$J$73,4)&lt;1.5),0,INT(51.39*((INT(100*((((INT(100*J49))/100)*VLOOKUP($A49,Partridge!$A$3:$J$73,4))))/100-1.5)^1.05)))),IF($B49="F",(IF(OR(J49=0,J49*2*VLOOKUP($A49,Partridge!$A$3:$J$73,4)&lt;1.5),0,INT(56.0211*((INT(100*((((INT(100*J49))/100)*2*VLOOKUP($A49,Partridge!$A$3:$J$73,4))))/100-1.5)^1.05)))),"M/F?"))</f>
        <v>0</v>
      </c>
      <c r="L49" s="18">
        <v>3.34</v>
      </c>
      <c r="M49" s="21">
        <f>IF($B49="M",(IF(OR(L49=0,L49*VLOOKUP($A49,Partridge!$A$3:$J$73,5)&lt;1.5),0,INT(51.39*((INT(100*((((INT(100*L49))/100)*VLOOKUP($A49,Partridge!$A$3:$J$73,5))))/100-1.5)^1.05)))),IF($B49="F",(IF(OR(L49=0,L49*2*VLOOKUP($A49,Partridge!$A$3:$J$73,5)&lt;1.5),0,INT(56.02111*((INT(100*((((INT(100*L49))/100)*2*VLOOKUP($A49,Partridge!$A$3:$J$73,5))))/100-1.5)^1.05)))),"M/F?"))</f>
        <v>676</v>
      </c>
      <c r="N49" s="18"/>
      <c r="O49" s="21">
        <f>IF($B49="M",(IF(OR(N49=0,N49*VLOOKUP($A49,Partridge!$A$3:$J$73,6)&lt;1.5),0,INT(51.39*((INT(100*((((INT(100*N49))/100)*VLOOKUP($A49,Partridge!$A$3:$J$73,6))))/100-1.5)^1.05)))),IF($B49="F",(IF(OR(N49=0,N49*2*VLOOKUP($A49,Partridge!$A$3:$J$73,6)&lt;1.5),0,INT(56.0211*((INT(100*((((INT(100*N49))/100)*2*VLOOKUP($A49,Partridge!$A$3:$J$73,6))))/100-1.5)^1.05)))),"M/F?"))</f>
        <v>0</v>
      </c>
      <c r="P49" s="18"/>
      <c r="Q49" s="21">
        <f>IF($B49="M",(IF(OR(P49=0,P49*VLOOKUP($A49,Partridge!$A$3:$J$73,7)&lt;1.5),0,INT(51.39*((INT(100*((((INT(100*P49))/100)*VLOOKUP($A49,Partridge!$A$3:$J$73,7))))/100-1.5)^1.05)))),IF($B49="F",(IF(OR(P49=0,P49*2*VLOOKUP($A49,Partridge!$A$3:$J$73,7)&lt;1.5),0,INT(56.0211*((INT(100*((((INT(100*P49))/100)*2*VLOOKUP($A49,Partridge!$A$3:$J$73,7))))/100-1.5)^1.05)))),"M/F?"))</f>
        <v>0</v>
      </c>
      <c r="R49" s="18">
        <v>0</v>
      </c>
      <c r="S49" s="21">
        <f>IF($B49="M",(IF(OR(R49=0,R49*VLOOKUP($A49,Partridge!$A$3:$J$73,8)&lt;1.5),0,INT(51.39*((INT(100*((((INT(100*R49))/100)*VLOOKUP($A49,Partridge!$A$3:$J$73,8))))/100-1.5)^1.05)))),IF($B49="F",(IF(OR(R49=0,R49*2*VLOOKUP($A49,Partridge!$A$3:$J$73,8)&lt;1.5),0,INT(56.0211*((INT(100*((((INT(100*R49))/100)*2*VLOOKUP($A49,Partridge!$A$3:$J$73,8))))/100-1.5)^1.05)))),"M/F?"))</f>
        <v>0</v>
      </c>
      <c r="T49" s="18"/>
      <c r="U49" s="21">
        <f>IF($B49="M",(IF(OR(T49=0,T49*VLOOKUP($A49,Partridge!$A$3:$J$73,9)&lt;1.5),0,INT(51.39*((INT(100*((((INT(100*T49))/100)*VLOOKUP($A49,Partridge!$A$3:$J$73,9))))/100-1.5)^1.05)))),IF($B49="F",(IF(OR(T49=0,T49*2*VLOOKUP($A49,Partridge!$A$3:$J$73,9)&lt;1.5),0,INT(56.0211*((INT(100*((((INT(100*T49))/100)*2*VLOOKUP($A49,Partridge!$A$3:$J$73,9))))/100-1.5)^1.05)))),"M/F?"))</f>
        <v>0</v>
      </c>
      <c r="V49" s="18"/>
      <c r="W49" s="21">
        <f>IF($B49="M",(IF(OR(V49=0,V49*VLOOKUP($A49,Partridge!$A$3:$J$73,10)&lt;1.5),0,INT(51.39*((INT(100*((((INT(100*V49))/100)*VLOOKUP($A49,Partridge!$A$3:$J$73,10))))/100-1.5)^1.05)))),IF($B49="F",(IF(OR(V49=0,V49*2*VLOOKUP($A49,Partridge!$A$3:$J$73,10)&lt;1.5),0,INT(56.0211*((INT(100*((((INT(100*V49))/100)*2*VLOOKUP($A49,Partridge!$A$3:$J$73,10))))/100-1.5)^1.05)))),"M/F?"))</f>
        <v>0</v>
      </c>
      <c r="X49" s="27">
        <v>38240</v>
      </c>
      <c r="Z49" s="12" t="s">
        <v>75</v>
      </c>
    </row>
    <row r="52" spans="5:23" ht="12.75">
      <c r="E52" s="24"/>
      <c r="F52" s="25"/>
      <c r="G52" s="26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</row>
    <row r="53" spans="5:23" ht="15" customHeight="1">
      <c r="E53" s="24"/>
      <c r="F53" s="25"/>
      <c r="G53" s="26"/>
      <c r="H53" s="25"/>
      <c r="I53" s="24"/>
      <c r="J53" s="25"/>
      <c r="K53" s="24"/>
      <c r="L53" s="25"/>
      <c r="M53" s="24"/>
      <c r="N53" s="25"/>
      <c r="O53" s="24"/>
      <c r="P53" s="25"/>
      <c r="Q53" s="24"/>
      <c r="R53" s="25"/>
      <c r="S53" s="24"/>
      <c r="T53" s="25"/>
      <c r="U53" s="24"/>
      <c r="V53" s="25"/>
      <c r="W53" s="24"/>
    </row>
    <row r="54" spans="5:23" ht="12.75">
      <c r="E54" s="24"/>
      <c r="F54" s="25"/>
      <c r="G54" s="26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</row>
    <row r="55" spans="5:23" ht="15" customHeight="1">
      <c r="E55" s="24"/>
      <c r="F55" s="25"/>
      <c r="G55" s="26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</row>
    <row r="56" spans="5:23" ht="15" customHeight="1">
      <c r="E56" s="24"/>
      <c r="F56" s="25"/>
      <c r="G56" s="26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</row>
    <row r="62" spans="4:5" ht="12.75">
      <c r="D62" s="28"/>
      <c r="E62" s="28"/>
    </row>
    <row r="63" spans="4:5" ht="12.75">
      <c r="D63" s="24"/>
      <c r="E63" s="24"/>
    </row>
    <row r="64" spans="4:5" ht="12.75">
      <c r="D64" s="24"/>
      <c r="E64" s="24"/>
    </row>
    <row r="65" spans="4:5" ht="12.75">
      <c r="D65" s="24"/>
      <c r="E65" s="24"/>
    </row>
    <row r="66" spans="4:5" ht="12.75">
      <c r="D66" s="24"/>
      <c r="E66" s="24"/>
    </row>
    <row r="67" spans="4:5" ht="12.75">
      <c r="D67" s="24"/>
      <c r="E67" s="24"/>
    </row>
    <row r="68" spans="4:5" ht="12.75">
      <c r="D68" s="24"/>
      <c r="E68" s="24"/>
    </row>
    <row r="69" spans="4:5" ht="12.75">
      <c r="D69" s="24"/>
      <c r="E69" s="24"/>
    </row>
    <row r="70" spans="4:5" ht="12.75">
      <c r="D70" s="24"/>
      <c r="E70" s="24"/>
    </row>
    <row r="71" spans="4:5" ht="12.75">
      <c r="D71" s="24"/>
      <c r="E71" s="24"/>
    </row>
    <row r="72" spans="4:5" ht="12.75">
      <c r="D72" s="24"/>
      <c r="E72" s="24"/>
    </row>
    <row r="73" spans="4:5" ht="12.75">
      <c r="D73" s="24"/>
      <c r="E73" s="24"/>
    </row>
    <row r="74" spans="4:5" ht="12.75">
      <c r="D74" s="24"/>
      <c r="E74" s="24"/>
    </row>
    <row r="75" spans="4:5" ht="12.75">
      <c r="D75" s="24"/>
      <c r="E75" s="24"/>
    </row>
    <row r="76" spans="4:5" ht="12.75">
      <c r="D76" s="24"/>
      <c r="E76" s="24"/>
    </row>
    <row r="77" spans="4:5" ht="12.75">
      <c r="D77" s="24"/>
      <c r="E77" s="24"/>
    </row>
    <row r="78" spans="4:5" ht="12.75">
      <c r="D78" s="24"/>
      <c r="E78" s="24"/>
    </row>
    <row r="79" spans="4:5" ht="12.75">
      <c r="D79" s="24"/>
      <c r="E79" s="24"/>
    </row>
    <row r="80" spans="4:5" ht="12.75">
      <c r="D80" s="24"/>
      <c r="E80" s="24"/>
    </row>
    <row r="81" spans="4:5" ht="12.75">
      <c r="D81" s="24"/>
      <c r="E81" s="24"/>
    </row>
    <row r="82" spans="4:5" ht="12.75">
      <c r="D82" s="24"/>
      <c r="E82" s="24"/>
    </row>
    <row r="83" spans="4:5" ht="12.75">
      <c r="D83" s="24"/>
      <c r="E83" s="24"/>
    </row>
    <row r="84" spans="4:5" ht="12.75">
      <c r="D84" s="24"/>
      <c r="E84" s="24"/>
    </row>
    <row r="85" spans="4:5" ht="12.75">
      <c r="D85" s="24"/>
      <c r="E85" s="24"/>
    </row>
    <row r="86" spans="4:5" ht="12.75">
      <c r="D86" s="24"/>
      <c r="E86" s="24"/>
    </row>
    <row r="87" spans="4:5" ht="12.75">
      <c r="D87" s="24"/>
      <c r="E87" s="24"/>
    </row>
    <row r="88" spans="4:5" ht="12.75">
      <c r="D88" s="24"/>
      <c r="E88" s="24"/>
    </row>
    <row r="89" spans="4:5" ht="12.75">
      <c r="D89" s="24"/>
      <c r="E89" s="24"/>
    </row>
    <row r="90" spans="4:5" ht="12.75">
      <c r="D90" s="24"/>
      <c r="E90" s="24"/>
    </row>
    <row r="91" spans="4:5" ht="12.75">
      <c r="D91" s="28"/>
      <c r="E91" s="28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September 10,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2005-03-08T02:46:47Z</cp:lastPrinted>
  <dcterms:created xsi:type="dcterms:W3CDTF">2001-09-05T14:01:42Z</dcterms:created>
  <dcterms:modified xsi:type="dcterms:W3CDTF">2005-03-08T02:47:02Z</dcterms:modified>
  <cp:category/>
  <cp:version/>
  <cp:contentType/>
  <cp:contentStatus/>
</cp:coreProperties>
</file>